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6" windowWidth="19440" windowHeight="7548" activeTab="2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H147" i="2" l="1"/>
  <c r="G16" i="2"/>
  <c r="H136" i="2"/>
  <c r="H13" i="2"/>
  <c r="I13" i="2"/>
  <c r="I74" i="2" l="1"/>
  <c r="H74" i="2"/>
  <c r="I67" i="2" l="1"/>
  <c r="H32" i="2"/>
  <c r="E80" i="2" l="1"/>
  <c r="I25" i="3" l="1"/>
  <c r="I41" i="2"/>
  <c r="H90" i="2"/>
  <c r="H41" i="2"/>
  <c r="F41" i="2"/>
  <c r="F59" i="3" l="1"/>
  <c r="G50" i="3"/>
  <c r="G19" i="3"/>
  <c r="E90" i="2" l="1"/>
  <c r="H103" i="2" l="1"/>
  <c r="G17" i="3" l="1"/>
  <c r="E32" i="2" l="1"/>
  <c r="L18" i="2"/>
  <c r="G22" i="3" l="1"/>
  <c r="L127" i="2"/>
  <c r="L126" i="2"/>
  <c r="L125" i="2"/>
  <c r="L124" i="2"/>
  <c r="K127" i="2"/>
  <c r="K126" i="2"/>
  <c r="K125" i="2"/>
  <c r="K124" i="2"/>
  <c r="G127" i="2"/>
  <c r="D127" i="2"/>
  <c r="F138" i="2"/>
  <c r="G71" i="2"/>
  <c r="D71" i="2"/>
  <c r="H35" i="2"/>
  <c r="K18" i="2"/>
  <c r="F13" i="2"/>
  <c r="E13" i="2"/>
  <c r="D18" i="2"/>
  <c r="J127" i="2" l="1"/>
  <c r="J71" i="2"/>
  <c r="J18" i="2"/>
  <c r="I57" i="2"/>
  <c r="I53" i="2"/>
  <c r="I134" i="2"/>
  <c r="I131" i="2" s="1"/>
  <c r="F128" i="2" l="1"/>
  <c r="F123" i="2" s="1"/>
  <c r="H57" i="2"/>
  <c r="I18" i="3" l="1"/>
  <c r="H88" i="2"/>
  <c r="H53" i="2"/>
  <c r="D152" i="2"/>
  <c r="G152" i="2"/>
  <c r="E49" i="2" l="1"/>
  <c r="E48" i="2" s="1"/>
  <c r="I38" i="2" l="1"/>
  <c r="D45" i="3" l="1"/>
  <c r="K13" i="3" l="1"/>
  <c r="H138" i="2"/>
  <c r="F74" i="2" l="1"/>
  <c r="G120" i="2" l="1"/>
  <c r="G126" i="2"/>
  <c r="D126" i="2"/>
  <c r="D120" i="2"/>
  <c r="G111" i="2"/>
  <c r="G110" i="2"/>
  <c r="G114" i="2"/>
  <c r="J126" i="2" l="1"/>
  <c r="G82" i="2"/>
  <c r="D82" i="2"/>
  <c r="A78" i="2"/>
  <c r="G78" i="2"/>
  <c r="D78" i="2"/>
  <c r="A56" i="2"/>
  <c r="J78" i="2" l="1"/>
  <c r="J82" i="2"/>
  <c r="D56" i="2"/>
  <c r="E35" i="2"/>
  <c r="I118" i="2" l="1"/>
  <c r="F118" i="2"/>
  <c r="H38" i="2"/>
  <c r="H37" i="2" s="1"/>
  <c r="E38" i="2"/>
  <c r="G39" i="2"/>
  <c r="D39" i="2"/>
  <c r="J39" i="2" l="1"/>
  <c r="G45" i="3"/>
  <c r="F134" i="2" l="1"/>
  <c r="K94" i="2" l="1"/>
  <c r="G64" i="2" l="1"/>
  <c r="G60" i="2"/>
  <c r="D60" i="2"/>
  <c r="G92" i="2"/>
  <c r="D92" i="2"/>
  <c r="E62" i="2"/>
  <c r="L16" i="3"/>
  <c r="G16" i="3"/>
  <c r="K16" i="3"/>
  <c r="J60" i="2" l="1"/>
  <c r="J92" i="2"/>
  <c r="I52" i="2" l="1"/>
  <c r="G83" i="2"/>
  <c r="D83" i="2"/>
  <c r="J83" i="2" l="1"/>
  <c r="G149" i="2"/>
  <c r="D149" i="2"/>
  <c r="E136" i="2"/>
  <c r="D32" i="3" l="1"/>
  <c r="G53" i="3" l="1"/>
  <c r="G52" i="3"/>
  <c r="G51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93" i="2" l="1"/>
  <c r="E88" i="2"/>
  <c r="A35" i="2" l="1"/>
  <c r="A36" i="2"/>
  <c r="D151" i="2" l="1"/>
  <c r="L15" i="3"/>
  <c r="K15" i="3"/>
  <c r="L153" i="2"/>
  <c r="K153" i="2"/>
  <c r="L152" i="2"/>
  <c r="K152" i="2"/>
  <c r="J152" i="2"/>
  <c r="L151" i="2"/>
  <c r="K151" i="2"/>
  <c r="L148" i="2"/>
  <c r="K148" i="2"/>
  <c r="J148" i="2"/>
  <c r="I150" i="2"/>
  <c r="I146" i="2" s="1"/>
  <c r="F150" i="2"/>
  <c r="A93" i="2"/>
  <c r="G93" i="2"/>
  <c r="D93" i="2"/>
  <c r="L150" i="2" l="1"/>
  <c r="J93" i="2"/>
  <c r="H150" i="2" l="1"/>
  <c r="G150" i="2" s="1"/>
  <c r="E150" i="2"/>
  <c r="D150" i="2" s="1"/>
  <c r="E98" i="2"/>
  <c r="H46" i="2"/>
  <c r="H146" i="2" l="1"/>
  <c r="G146" i="2"/>
  <c r="D146" i="2"/>
  <c r="E146" i="2"/>
  <c r="K150" i="2"/>
  <c r="D52" i="3"/>
  <c r="J52" i="3" s="1"/>
  <c r="K52" i="3"/>
  <c r="L52" i="3"/>
  <c r="A94" i="2" l="1"/>
  <c r="G94" i="2" l="1"/>
  <c r="D94" i="2"/>
  <c r="J94" i="2" l="1"/>
  <c r="I108" i="2"/>
  <c r="G81" i="2"/>
  <c r="D81" i="2"/>
  <c r="J81" i="2" l="1"/>
  <c r="L105" i="2"/>
  <c r="L104" i="2"/>
  <c r="K105" i="2"/>
  <c r="I103" i="2"/>
  <c r="E103" i="2"/>
  <c r="G105" i="2"/>
  <c r="D105" i="2"/>
  <c r="C105" i="2"/>
  <c r="J105" i="2" l="1"/>
  <c r="I109" i="2"/>
  <c r="G72" i="2"/>
  <c r="D72" i="2"/>
  <c r="J72" i="2" l="1"/>
  <c r="E144" i="2"/>
  <c r="H144" i="2"/>
  <c r="L99" i="2"/>
  <c r="L96" i="2"/>
  <c r="L91" i="2"/>
  <c r="L89" i="2"/>
  <c r="L87" i="2"/>
  <c r="L85" i="2"/>
  <c r="K99" i="2"/>
  <c r="K96" i="2"/>
  <c r="K91" i="2"/>
  <c r="K89" i="2"/>
  <c r="K88" i="2"/>
  <c r="K87" i="2"/>
  <c r="K85" i="2"/>
  <c r="H109" i="2"/>
  <c r="F109" i="2"/>
  <c r="E109" i="2"/>
  <c r="I106" i="2"/>
  <c r="H106" i="2"/>
  <c r="F106" i="2"/>
  <c r="E106" i="2"/>
  <c r="F103" i="2"/>
  <c r="D103" i="2" s="1"/>
  <c r="I101" i="2"/>
  <c r="H101" i="2"/>
  <c r="F101" i="2"/>
  <c r="E101" i="2"/>
  <c r="I98" i="2"/>
  <c r="I97" i="2" s="1"/>
  <c r="H98" i="2"/>
  <c r="K98" i="2" s="1"/>
  <c r="F98" i="2"/>
  <c r="F97" i="2" s="1"/>
  <c r="E97" i="2"/>
  <c r="I95" i="2"/>
  <c r="H95" i="2"/>
  <c r="F95" i="2"/>
  <c r="E95" i="2"/>
  <c r="I84" i="2"/>
  <c r="H84" i="2"/>
  <c r="F84" i="2"/>
  <c r="I86" i="2"/>
  <c r="H86" i="2"/>
  <c r="H80" i="2" s="1"/>
  <c r="F86" i="2"/>
  <c r="E86" i="2"/>
  <c r="I88" i="2"/>
  <c r="F88" i="2"/>
  <c r="D88" i="2" s="1"/>
  <c r="I90" i="2"/>
  <c r="F90" i="2"/>
  <c r="G99" i="2"/>
  <c r="G96" i="2"/>
  <c r="G91" i="2"/>
  <c r="G89" i="2"/>
  <c r="G87" i="2"/>
  <c r="G85" i="2"/>
  <c r="D107" i="2"/>
  <c r="D104" i="2"/>
  <c r="D102" i="2"/>
  <c r="D99" i="2"/>
  <c r="D96" i="2"/>
  <c r="D91" i="2"/>
  <c r="D89" i="2"/>
  <c r="D87" i="2"/>
  <c r="D85" i="2"/>
  <c r="I37" i="2"/>
  <c r="E41" i="2"/>
  <c r="I35" i="2"/>
  <c r="F35" i="2"/>
  <c r="G36" i="2"/>
  <c r="D36" i="2"/>
  <c r="G34" i="2"/>
  <c r="I32" i="2"/>
  <c r="F32" i="2"/>
  <c r="D24" i="3"/>
  <c r="I59" i="3"/>
  <c r="H59" i="3"/>
  <c r="E59" i="3"/>
  <c r="I80" i="2" l="1"/>
  <c r="L84" i="2"/>
  <c r="G98" i="2"/>
  <c r="L95" i="2"/>
  <c r="H97" i="2"/>
  <c r="G97" i="2" s="1"/>
  <c r="L97" i="2"/>
  <c r="G95" i="2"/>
  <c r="I100" i="2"/>
  <c r="H100" i="2"/>
  <c r="L86" i="2"/>
  <c r="L98" i="2"/>
  <c r="I25" i="2"/>
  <c r="L90" i="2"/>
  <c r="K95" i="2"/>
  <c r="D97" i="2"/>
  <c r="F100" i="2"/>
  <c r="K90" i="2"/>
  <c r="L88" i="2"/>
  <c r="F80" i="2"/>
  <c r="D106" i="2"/>
  <c r="J87" i="2"/>
  <c r="J96" i="2"/>
  <c r="D95" i="2"/>
  <c r="J89" i="2"/>
  <c r="J85" i="2"/>
  <c r="J99" i="2"/>
  <c r="G84" i="2"/>
  <c r="K84" i="2"/>
  <c r="J91" i="2"/>
  <c r="K86" i="2"/>
  <c r="E100" i="2"/>
  <c r="D86" i="2"/>
  <c r="D84" i="2"/>
  <c r="D101" i="2"/>
  <c r="D98" i="2"/>
  <c r="G86" i="2"/>
  <c r="G88" i="2"/>
  <c r="J88" i="2" s="1"/>
  <c r="G90" i="2"/>
  <c r="D90" i="2"/>
  <c r="J36" i="2"/>
  <c r="G35" i="2"/>
  <c r="D35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1" i="3"/>
  <c r="D23" i="3"/>
  <c r="D22" i="3"/>
  <c r="D21" i="3"/>
  <c r="E18" i="3"/>
  <c r="D19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54" i="2"/>
  <c r="H154" i="2"/>
  <c r="F154" i="2"/>
  <c r="E154" i="2"/>
  <c r="I147" i="2"/>
  <c r="F147" i="2"/>
  <c r="F146" i="2" s="1"/>
  <c r="I136" i="2"/>
  <c r="F136" i="2"/>
  <c r="H134" i="2"/>
  <c r="I132" i="2"/>
  <c r="H132" i="2"/>
  <c r="H131" i="2" s="1"/>
  <c r="F132" i="2"/>
  <c r="E138" i="2"/>
  <c r="E134" i="2"/>
  <c r="E132" i="2"/>
  <c r="I76" i="2"/>
  <c r="I75" i="2" s="1"/>
  <c r="I62" i="2"/>
  <c r="I61" i="2" s="1"/>
  <c r="H62" i="2"/>
  <c r="H61" i="2" s="1"/>
  <c r="F62" i="2"/>
  <c r="F61" i="2" s="1"/>
  <c r="G59" i="2"/>
  <c r="G58" i="2"/>
  <c r="G55" i="2"/>
  <c r="G54" i="2"/>
  <c r="F57" i="2"/>
  <c r="E57" i="2"/>
  <c r="I49" i="2"/>
  <c r="I48" i="2" s="1"/>
  <c r="H49" i="2"/>
  <c r="H48" i="2" s="1"/>
  <c r="I46" i="2"/>
  <c r="I20" i="2"/>
  <c r="I19" i="2" s="1"/>
  <c r="H20" i="2"/>
  <c r="H19" i="2" s="1"/>
  <c r="F49" i="2"/>
  <c r="F48" i="2" s="1"/>
  <c r="F46" i="2"/>
  <c r="E46" i="2"/>
  <c r="F38" i="2"/>
  <c r="F37" i="2" s="1"/>
  <c r="E37" i="2"/>
  <c r="E26" i="2"/>
  <c r="E25" i="2" s="1"/>
  <c r="F20" i="2"/>
  <c r="F19" i="2" s="1"/>
  <c r="E20" i="2"/>
  <c r="E19" i="2" s="1"/>
  <c r="E131" i="2" l="1"/>
  <c r="F79" i="2"/>
  <c r="J97" i="2"/>
  <c r="J98" i="2"/>
  <c r="K97" i="2"/>
  <c r="H79" i="2"/>
  <c r="D100" i="2"/>
  <c r="J95" i="2"/>
  <c r="I79" i="2"/>
  <c r="G80" i="2"/>
  <c r="L80" i="2"/>
  <c r="D80" i="2"/>
  <c r="J84" i="2"/>
  <c r="E79" i="2"/>
  <c r="J86" i="2"/>
  <c r="J90" i="2"/>
  <c r="K80" i="2"/>
  <c r="E11" i="4"/>
  <c r="F45" i="2"/>
  <c r="E45" i="2"/>
  <c r="F131" i="2"/>
  <c r="I45" i="2"/>
  <c r="H45" i="2"/>
  <c r="G156" i="2"/>
  <c r="G155" i="2"/>
  <c r="G154" i="2"/>
  <c r="G153" i="2"/>
  <c r="G151" i="2"/>
  <c r="J151" i="2" s="1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0" i="2"/>
  <c r="G129" i="2"/>
  <c r="G125" i="2"/>
  <c r="G124" i="2"/>
  <c r="G122" i="2"/>
  <c r="G119" i="2"/>
  <c r="G113" i="2"/>
  <c r="G109" i="2"/>
  <c r="G107" i="2"/>
  <c r="G106" i="2"/>
  <c r="G104" i="2"/>
  <c r="G103" i="2"/>
  <c r="G102" i="2"/>
  <c r="G101" i="2"/>
  <c r="G100" i="2"/>
  <c r="G77" i="2"/>
  <c r="G70" i="2"/>
  <c r="G66" i="2"/>
  <c r="G65" i="2"/>
  <c r="G63" i="2"/>
  <c r="G62" i="2"/>
  <c r="G61" i="2"/>
  <c r="G50" i="2"/>
  <c r="G49" i="2"/>
  <c r="G48" i="2"/>
  <c r="G47" i="2"/>
  <c r="G46" i="2"/>
  <c r="G44" i="2"/>
  <c r="G43" i="2"/>
  <c r="G42" i="2"/>
  <c r="G40" i="2"/>
  <c r="G38" i="2"/>
  <c r="G33" i="2"/>
  <c r="G32" i="2"/>
  <c r="G31" i="2"/>
  <c r="G30" i="2"/>
  <c r="G29" i="2"/>
  <c r="G28" i="2"/>
  <c r="G27" i="2"/>
  <c r="G24" i="2"/>
  <c r="G23" i="2"/>
  <c r="G22" i="2"/>
  <c r="G21" i="2"/>
  <c r="G17" i="2"/>
  <c r="G15" i="2"/>
  <c r="G14" i="2"/>
  <c r="D156" i="2"/>
  <c r="D155" i="2"/>
  <c r="D154" i="2"/>
  <c r="D153" i="2"/>
  <c r="J150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0" i="2"/>
  <c r="D129" i="2"/>
  <c r="D125" i="2"/>
  <c r="D124" i="2"/>
  <c r="D122" i="2"/>
  <c r="D119" i="2"/>
  <c r="D114" i="2"/>
  <c r="D113" i="2"/>
  <c r="D111" i="2"/>
  <c r="D110" i="2"/>
  <c r="D109" i="2"/>
  <c r="D77" i="2"/>
  <c r="D70" i="2"/>
  <c r="D66" i="2"/>
  <c r="D65" i="2"/>
  <c r="D64" i="2"/>
  <c r="D63" i="2"/>
  <c r="D59" i="2"/>
  <c r="D58" i="2"/>
  <c r="D55" i="2"/>
  <c r="D54" i="2"/>
  <c r="D50" i="2"/>
  <c r="D49" i="2"/>
  <c r="D48" i="2"/>
  <c r="D47" i="2"/>
  <c r="D46" i="2"/>
  <c r="D44" i="2"/>
  <c r="D43" i="2"/>
  <c r="D42" i="2"/>
  <c r="D41" i="2"/>
  <c r="D40" i="2"/>
  <c r="D38" i="2"/>
  <c r="D34" i="2"/>
  <c r="D33" i="2"/>
  <c r="D32" i="2"/>
  <c r="D31" i="2"/>
  <c r="D30" i="2"/>
  <c r="D29" i="2"/>
  <c r="D28" i="2"/>
  <c r="D27" i="2"/>
  <c r="D24" i="2"/>
  <c r="D23" i="2"/>
  <c r="D22" i="2"/>
  <c r="D21" i="2"/>
  <c r="D17" i="2"/>
  <c r="D16" i="2"/>
  <c r="D15" i="2"/>
  <c r="D14" i="2"/>
  <c r="J125" i="2" l="1"/>
  <c r="J124" i="2"/>
  <c r="J17" i="2"/>
  <c r="J15" i="2"/>
  <c r="J153" i="2"/>
  <c r="D37" i="2"/>
  <c r="J80" i="2"/>
  <c r="D45" i="2"/>
  <c r="G131" i="2"/>
  <c r="D118" i="2"/>
  <c r="D117" i="2" s="1"/>
  <c r="G118" i="2"/>
  <c r="G117" i="2" s="1"/>
  <c r="E9" i="4"/>
  <c r="D11" i="4"/>
  <c r="G45" i="2"/>
  <c r="K35" i="3"/>
  <c r="D57" i="3"/>
  <c r="I44" i="3"/>
  <c r="J143" i="2"/>
  <c r="H52" i="2"/>
  <c r="G57" i="2" l="1"/>
  <c r="D9" i="4"/>
  <c r="H69" i="2"/>
  <c r="J43" i="2"/>
  <c r="K104" i="2"/>
  <c r="J104" i="2"/>
  <c r="L28" i="2"/>
  <c r="K28" i="2"/>
  <c r="J28" i="2"/>
  <c r="L41" i="3"/>
  <c r="K41" i="3"/>
  <c r="J41" i="3"/>
  <c r="H38" i="3"/>
  <c r="G38" i="3"/>
  <c r="E38" i="3"/>
  <c r="D38" i="3"/>
  <c r="I117" i="2"/>
  <c r="L35" i="3"/>
  <c r="G18" i="3"/>
  <c r="J122" i="2"/>
  <c r="J111" i="2"/>
  <c r="L30" i="2"/>
  <c r="K30" i="2"/>
  <c r="J30" i="2"/>
  <c r="J130" i="2"/>
  <c r="H118" i="2"/>
  <c r="J110" i="2"/>
  <c r="H31" i="3"/>
  <c r="G31" i="3"/>
  <c r="E31" i="3"/>
  <c r="D31" i="3"/>
  <c r="D25" i="3"/>
  <c r="J35" i="3"/>
  <c r="I128" i="2"/>
  <c r="I123" i="2" s="1"/>
  <c r="H128" i="2"/>
  <c r="H123" i="2" s="1"/>
  <c r="E128" i="2"/>
  <c r="E123" i="2" s="1"/>
  <c r="K24" i="3"/>
  <c r="J24" i="3"/>
  <c r="I116" i="2" l="1"/>
  <c r="I115" i="2" s="1"/>
  <c r="D123" i="2"/>
  <c r="D128" i="2"/>
  <c r="G123" i="2"/>
  <c r="G128" i="2"/>
  <c r="H68" i="2"/>
  <c r="H67" i="2" s="1"/>
  <c r="G69" i="2"/>
  <c r="H117" i="2"/>
  <c r="H116" i="2" l="1"/>
  <c r="H115" i="2" s="1"/>
  <c r="G116" i="2"/>
  <c r="G115" i="2" s="1"/>
  <c r="G68" i="2"/>
  <c r="E12" i="2"/>
  <c r="D18" i="3"/>
  <c r="F18" i="3"/>
  <c r="G47" i="3"/>
  <c r="I20" i="3"/>
  <c r="H20" i="3"/>
  <c r="G20" i="3"/>
  <c r="F20" i="3"/>
  <c r="E20" i="3"/>
  <c r="D20" i="3"/>
  <c r="L155" i="2"/>
  <c r="K155" i="2"/>
  <c r="J155" i="2"/>
  <c r="L154" i="2"/>
  <c r="K154" i="2"/>
  <c r="J154" i="2"/>
  <c r="L147" i="2"/>
  <c r="K147" i="2"/>
  <c r="J147" i="2"/>
  <c r="L146" i="2"/>
  <c r="K146" i="2"/>
  <c r="J146" i="2"/>
  <c r="L145" i="2"/>
  <c r="K145" i="2"/>
  <c r="J145" i="2"/>
  <c r="L144" i="2"/>
  <c r="K144" i="2"/>
  <c r="J144" i="2"/>
  <c r="L140" i="2"/>
  <c r="K140" i="2"/>
  <c r="J140" i="2"/>
  <c r="L139" i="2"/>
  <c r="K139" i="2"/>
  <c r="J139" i="2"/>
  <c r="L137" i="2"/>
  <c r="K137" i="2"/>
  <c r="J137" i="2"/>
  <c r="L136" i="2"/>
  <c r="K136" i="2"/>
  <c r="J136" i="2"/>
  <c r="L135" i="2"/>
  <c r="K135" i="2"/>
  <c r="J135" i="2"/>
  <c r="L134" i="2"/>
  <c r="K134" i="2"/>
  <c r="J134" i="2"/>
  <c r="L129" i="2"/>
  <c r="K129" i="2"/>
  <c r="J129" i="2"/>
  <c r="L128" i="2"/>
  <c r="K128" i="2"/>
  <c r="J128" i="2"/>
  <c r="L123" i="2"/>
  <c r="K123" i="2"/>
  <c r="J123" i="2"/>
  <c r="L120" i="2"/>
  <c r="K120" i="2"/>
  <c r="J120" i="2"/>
  <c r="L119" i="2"/>
  <c r="K119" i="2"/>
  <c r="J119" i="2"/>
  <c r="L114" i="2"/>
  <c r="K114" i="2"/>
  <c r="J114" i="2"/>
  <c r="L113" i="2"/>
  <c r="K113" i="2"/>
  <c r="J113" i="2"/>
  <c r="L107" i="2"/>
  <c r="K107" i="2"/>
  <c r="J107" i="2"/>
  <c r="L106" i="2"/>
  <c r="K106" i="2"/>
  <c r="J106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79" i="2"/>
  <c r="L77" i="2"/>
  <c r="K77" i="2"/>
  <c r="J77" i="2"/>
  <c r="L76" i="2"/>
  <c r="L75" i="2"/>
  <c r="L74" i="2"/>
  <c r="L70" i="2"/>
  <c r="K70" i="2"/>
  <c r="J70" i="2"/>
  <c r="L69" i="2"/>
  <c r="L68" i="2"/>
  <c r="L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L61" i="2"/>
  <c r="L59" i="2"/>
  <c r="K59" i="2"/>
  <c r="J59" i="2"/>
  <c r="L58" i="2"/>
  <c r="K58" i="2"/>
  <c r="J58" i="2"/>
  <c r="L55" i="2"/>
  <c r="K55" i="2"/>
  <c r="J55" i="2"/>
  <c r="L54" i="2"/>
  <c r="K54" i="2"/>
  <c r="J54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L44" i="2"/>
  <c r="K44" i="2"/>
  <c r="J44" i="2"/>
  <c r="L42" i="2"/>
  <c r="K42" i="2"/>
  <c r="J42" i="2"/>
  <c r="L40" i="2"/>
  <c r="K40" i="2"/>
  <c r="J40" i="2"/>
  <c r="L38" i="2"/>
  <c r="K38" i="2"/>
  <c r="J38" i="2"/>
  <c r="L34" i="2"/>
  <c r="K34" i="2"/>
  <c r="J34" i="2"/>
  <c r="L33" i="2"/>
  <c r="K33" i="2"/>
  <c r="J33" i="2"/>
  <c r="L32" i="2"/>
  <c r="K32" i="2"/>
  <c r="J32" i="2"/>
  <c r="L31" i="2"/>
  <c r="K31" i="2"/>
  <c r="J31" i="2"/>
  <c r="L29" i="2"/>
  <c r="K29" i="2"/>
  <c r="J29" i="2"/>
  <c r="L27" i="2"/>
  <c r="K27" i="2"/>
  <c r="J27" i="2"/>
  <c r="L24" i="2"/>
  <c r="K24" i="2"/>
  <c r="J24" i="2"/>
  <c r="L23" i="2"/>
  <c r="K23" i="2"/>
  <c r="J23" i="2"/>
  <c r="L22" i="2"/>
  <c r="K22" i="2"/>
  <c r="J22" i="2"/>
  <c r="L21" i="2"/>
  <c r="K21" i="2"/>
  <c r="J21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J57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7" i="2"/>
  <c r="F116" i="2" s="1"/>
  <c r="E118" i="2"/>
  <c r="H112" i="2"/>
  <c r="H108" i="2" s="1"/>
  <c r="F112" i="2"/>
  <c r="E112" i="2"/>
  <c r="E108" i="2" s="1"/>
  <c r="G79" i="2"/>
  <c r="D79" i="2"/>
  <c r="H76" i="2"/>
  <c r="G76" i="2" s="1"/>
  <c r="E76" i="2"/>
  <c r="G67" i="2"/>
  <c r="E69" i="2"/>
  <c r="D69" i="2" s="1"/>
  <c r="D57" i="2"/>
  <c r="I51" i="2"/>
  <c r="F53" i="2"/>
  <c r="F52" i="2" s="1"/>
  <c r="E53" i="2"/>
  <c r="E52" i="2" s="1"/>
  <c r="H26" i="2"/>
  <c r="F26" i="2"/>
  <c r="G20" i="2"/>
  <c r="I12" i="2"/>
  <c r="I11" i="2" s="1"/>
  <c r="D52" i="2" l="1"/>
  <c r="I9" i="2"/>
  <c r="I26" i="4" s="1"/>
  <c r="E61" i="2"/>
  <c r="D61" i="2" s="1"/>
  <c r="J61" i="2" s="1"/>
  <c r="D62" i="2"/>
  <c r="J62" i="2" s="1"/>
  <c r="G53" i="2"/>
  <c r="G26" i="2"/>
  <c r="H25" i="2"/>
  <c r="F115" i="2"/>
  <c r="L115" i="2" s="1"/>
  <c r="L116" i="2"/>
  <c r="L26" i="2"/>
  <c r="F25" i="2"/>
  <c r="D26" i="2"/>
  <c r="E75" i="2"/>
  <c r="D76" i="2"/>
  <c r="J76" i="2" s="1"/>
  <c r="E117" i="2"/>
  <c r="E116" i="2" s="1"/>
  <c r="E115" i="2" s="1"/>
  <c r="J118" i="2"/>
  <c r="H12" i="2"/>
  <c r="G13" i="2"/>
  <c r="F12" i="2"/>
  <c r="D13" i="2"/>
  <c r="D131" i="2"/>
  <c r="D116" i="2" s="1"/>
  <c r="D115" i="2" s="1"/>
  <c r="D20" i="2"/>
  <c r="J20" i="2" s="1"/>
  <c r="G108" i="2"/>
  <c r="G112" i="2"/>
  <c r="F108" i="2"/>
  <c r="D108" i="2" s="1"/>
  <c r="D112" i="2"/>
  <c r="D53" i="2"/>
  <c r="K20" i="2"/>
  <c r="E51" i="2"/>
  <c r="L53" i="2"/>
  <c r="E68" i="2"/>
  <c r="E67" i="2" s="1"/>
  <c r="K69" i="2"/>
  <c r="J69" i="2"/>
  <c r="K53" i="2"/>
  <c r="K25" i="3"/>
  <c r="K79" i="2"/>
  <c r="J79" i="2"/>
  <c r="K108" i="2"/>
  <c r="K112" i="2"/>
  <c r="K62" i="2"/>
  <c r="K57" i="2"/>
  <c r="K45" i="2"/>
  <c r="J45" i="2"/>
  <c r="L25" i="3"/>
  <c r="L9" i="3"/>
  <c r="K9" i="3"/>
  <c r="J9" i="3"/>
  <c r="L131" i="2"/>
  <c r="L138" i="2"/>
  <c r="K131" i="2"/>
  <c r="K138" i="2"/>
  <c r="J138" i="2"/>
  <c r="L117" i="2"/>
  <c r="L118" i="2"/>
  <c r="K118" i="2"/>
  <c r="L112" i="2"/>
  <c r="H75" i="2"/>
  <c r="G75" i="2" s="1"/>
  <c r="K76" i="2"/>
  <c r="L57" i="2"/>
  <c r="L37" i="2"/>
  <c r="L41" i="2"/>
  <c r="K26" i="2"/>
  <c r="L19" i="2"/>
  <c r="L20" i="2"/>
  <c r="L13" i="2"/>
  <c r="K13" i="2"/>
  <c r="K31" i="3"/>
  <c r="F31" i="3"/>
  <c r="F44" i="3"/>
  <c r="L44" i="3" s="1"/>
  <c r="H44" i="3"/>
  <c r="G44" i="3" s="1"/>
  <c r="I31" i="3"/>
  <c r="K61" i="2" l="1"/>
  <c r="J117" i="2"/>
  <c r="K116" i="2"/>
  <c r="K117" i="2"/>
  <c r="J26" i="2"/>
  <c r="D68" i="2"/>
  <c r="J68" i="2" s="1"/>
  <c r="J53" i="2"/>
  <c r="J131" i="2"/>
  <c r="L12" i="2"/>
  <c r="I24" i="4"/>
  <c r="I23" i="4" s="1"/>
  <c r="I22" i="4" s="1"/>
  <c r="G26" i="4"/>
  <c r="K12" i="2"/>
  <c r="J13" i="2"/>
  <c r="J108" i="2"/>
  <c r="E74" i="2"/>
  <c r="D74" i="2" s="1"/>
  <c r="D75" i="2"/>
  <c r="J75" i="2" s="1"/>
  <c r="G52" i="2"/>
  <c r="J52" i="2" s="1"/>
  <c r="H51" i="2"/>
  <c r="K51" i="2" s="1"/>
  <c r="D25" i="2"/>
  <c r="L25" i="2"/>
  <c r="K25" i="2"/>
  <c r="G25" i="2"/>
  <c r="G12" i="2"/>
  <c r="D12" i="2"/>
  <c r="F51" i="2"/>
  <c r="D51" i="2" s="1"/>
  <c r="D19" i="2"/>
  <c r="J112" i="2"/>
  <c r="K19" i="2"/>
  <c r="G19" i="2"/>
  <c r="L108" i="2"/>
  <c r="K68" i="2"/>
  <c r="F7" i="3"/>
  <c r="F31" i="4" s="1"/>
  <c r="I7" i="3"/>
  <c r="I31" i="4" s="1"/>
  <c r="L31" i="3"/>
  <c r="G7" i="3"/>
  <c r="K52" i="2"/>
  <c r="J31" i="3"/>
  <c r="J25" i="3"/>
  <c r="K75" i="2"/>
  <c r="L52" i="2"/>
  <c r="J18" i="3"/>
  <c r="J20" i="3"/>
  <c r="L18" i="3"/>
  <c r="L20" i="3"/>
  <c r="H7" i="3"/>
  <c r="H30" i="4" s="1"/>
  <c r="E44" i="3"/>
  <c r="J38" i="3"/>
  <c r="F11" i="2" l="1"/>
  <c r="F9" i="2" s="1"/>
  <c r="K115" i="2"/>
  <c r="J116" i="2"/>
  <c r="E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5" i="2"/>
  <c r="K74" i="2"/>
  <c r="G74" i="2"/>
  <c r="J74" i="2" s="1"/>
  <c r="K67" i="2"/>
  <c r="D67" i="2"/>
  <c r="J67" i="2" s="1"/>
  <c r="J12" i="2"/>
  <c r="J115" i="2"/>
  <c r="J19" i="2"/>
  <c r="L51" i="2"/>
  <c r="G51" i="2"/>
  <c r="J51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1" i="2"/>
  <c r="D25" i="4" l="1"/>
  <c r="E63" i="3"/>
  <c r="H27" i="4"/>
  <c r="G27" i="4" s="1"/>
  <c r="G28" i="4"/>
  <c r="E28" i="4"/>
  <c r="D29" i="4"/>
  <c r="D26" i="4"/>
  <c r="F24" i="4"/>
  <c r="E22" i="4"/>
  <c r="G41" i="2"/>
  <c r="J41" i="2" s="1"/>
  <c r="G37" i="2" l="1"/>
  <c r="J37" i="2" s="1"/>
  <c r="H11" i="2"/>
  <c r="K37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1" i="4" s="1"/>
  <c r="D22" i="4"/>
  <c r="E7" i="4"/>
  <c r="H24" i="4" l="1"/>
  <c r="G25" i="4"/>
  <c r="G63" i="3"/>
  <c r="J9" i="2"/>
  <c r="F20" i="4"/>
  <c r="D20" i="4" s="1"/>
  <c r="D7" i="4" s="1"/>
  <c r="H23" i="4" l="1"/>
  <c r="G24" i="4"/>
  <c r="F7" i="4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<sst xmlns="http://schemas.openxmlformats.org/spreadsheetml/2006/main" count="773" uniqueCount="476">
  <si>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</si>
  <si>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</si>
  <si>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</si>
  <si>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</si>
  <si>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</si>
  <si>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</si>
  <si>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</si>
  <si>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</si>
  <si>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</si>
  <si>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</si>
  <si>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</si>
  <si>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</si>
  <si>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</si>
  <si>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</si>
  <si>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</si>
  <si>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</si>
  <si>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</si>
  <si>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</si>
  <si>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</si>
  <si>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</si>
  <si>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</si>
  <si>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</si>
  <si>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</si>
  <si>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</si>
  <si>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</si>
  <si>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</si>
  <si>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</si>
  <si>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</si>
  <si>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</si>
  <si>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</si>
  <si>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</si>
  <si>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</si>
  <si>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</si>
  <si>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</si>
  <si>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</si>
  <si>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</si>
  <si>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</si>
  <si>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</si>
  <si>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</si>
  <si>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</si>
  <si>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</si>
  <si>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</si>
  <si>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</si>
  <si>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</si>
  <si>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</si>
  <si>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</si>
  <si>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</si>
  <si>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</si>
  <si>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</si>
  <si>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</si>
  <si>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</si>
  <si>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</si>
  <si>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</si>
  <si>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</si>
  <si>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</si>
  <si>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</si>
  <si>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</si>
  <si>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</si>
  <si>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</si>
  <si>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</si>
  <si>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</si>
  <si>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</si>
  <si>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</si>
  <si>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</si>
  <si>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</si>
  <si>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</si>
  <si>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</si>
  <si>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</si>
  <si>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</si>
  <si>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</si>
  <si>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</si>
  <si>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</si>
  <si>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</si>
  <si>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</si>
  <si>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</si>
  <si>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</si>
  <si>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</si>
  <si>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</si>
  <si>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</si>
  <si>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</si>
  <si>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</si>
  <si>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</si>
  <si>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</si>
  <si>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</si>
  <si>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</si>
  <si>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</si>
  <si>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</si>
  <si>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</si>
  <si>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</si>
  <si>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</si>
  <si>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</si>
  <si>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</si>
  <si>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</si>
  <si>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</si>
  <si>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</si>
  <si>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</si>
  <si>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</si>
  <si>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</si>
  <si>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</si>
  <si>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</si>
  <si>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</si>
  <si>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</si>
  <si>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</si>
  <si>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</si>
  <si>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</si>
  <si>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</si>
  <si>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</si>
  <si>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</si>
  <si>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</si>
  <si>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</si>
  <si>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</si>
  <si>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</si>
  <si>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</si>
  <si>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</si>
  <si>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</si>
  <si>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</si>
  <si>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</si>
  <si>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</si>
  <si>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</si>
  <si>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</si>
  <si>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</si>
  <si>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</si>
  <si>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</si>
  <si>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</si>
  <si>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</si>
  <si>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</si>
  <si>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</si>
  <si>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</si>
  <si>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</si>
  <si>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</si>
  <si>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</si>
  <si>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</si>
  <si>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</si>
  <si>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</si>
  <si>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</si>
  <si>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</si>
  <si>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</si>
  <si>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</si>
  <si>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</si>
  <si>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</si>
  <si>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</si>
  <si>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</si>
  <si>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</si>
  <si>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</si>
  <si>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</si>
  <si>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</si>
  <si>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</si>
  <si>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</si>
  <si>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</si>
  <si>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</si>
  <si>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</si>
  <si>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</si>
  <si>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</si>
  <si>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</si>
  <si>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</si>
  <si>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</si>
  <si>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</si>
  <si>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</si>
  <si>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</si>
  <si>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</si>
  <si>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</si>
  <si>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</si>
  <si>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</si>
  <si>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</si>
  <si>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</si>
  <si>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</si>
  <si>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</si>
  <si>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</si>
  <si>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</si>
  <si>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</si>
  <si>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</si>
  <si>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</si>
  <si>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</si>
  <si>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</si>
  <si>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</si>
  <si>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</si>
  <si>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</si>
  <si>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</si>
  <si>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</si>
  <si>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</si>
  <si>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</si>
  <si>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</si>
  <si>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</si>
  <si>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</si>
  <si>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</si>
  <si>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</si>
  <si>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</si>
  <si>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</si>
  <si>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</si>
  <si>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</si>
  <si>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</si>
  <si>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</si>
  <si>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</si>
  <si>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</si>
  <si>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</si>
  <si>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</si>
  <si>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</si>
  <si>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</si>
  <si>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</si>
  <si>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</si>
  <si>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</si>
  <si>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</si>
  <si>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</si>
  <si>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</si>
  <si>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</si>
  <si>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</si>
  <si>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</si>
  <si>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</si>
  <si>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</si>
  <si>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</si>
  <si>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</si>
  <si>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</si>
  <si>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</si>
  <si>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</si>
  <si>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</si>
  <si>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</si>
  <si>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</si>
  <si>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</si>
  <si>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</si>
  <si>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</si>
  <si>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</si>
  <si>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</si>
  <si>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</si>
  <si>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</si>
  <si>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</si>
  <si>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</si>
  <si>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</si>
  <si>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</si>
  <si>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</si>
  <si>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</si>
  <si>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</si>
  <si>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</si>
  <si>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</si>
  <si>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</si>
  <si>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</si>
  <si>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</si>
  <si>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</si>
  <si>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</si>
  <si>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</si>
  <si>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</si>
  <si>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</si>
  <si>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</si>
  <si>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</si>
  <si>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</si>
  <si>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</si>
  <si>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</si>
  <si>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</si>
  <si>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</si>
  <si>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</si>
  <si>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</si>
  <si>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</si>
  <si>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</si>
  <si>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</si>
  <si>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</si>
  <si>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</si>
  <si>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</si>
  <si>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</si>
  <si>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</si>
  <si>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</si>
  <si>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</si>
  <si>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</si>
  <si>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</si>
  <si>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</si>
  <si>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</si>
  <si>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</si>
  <si>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</si>
  <si>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</si>
  <si>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</si>
  <si>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</si>
  <si>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</si>
  <si>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</si>
  <si>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</si>
  <si>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</si>
  <si>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</si>
  <si>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</si>
  <si>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</si>
  <si>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</si>
  <si>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</si>
  <si>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</si>
  <si>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</si>
  <si>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</si>
  <si>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</si>
  <si>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</si>
  <si>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</si>
  <si>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</si>
  <si>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</si>
  <si>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</si>
  <si>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</si>
  <si>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</si>
  <si>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</si>
  <si>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</si>
  <si>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</si>
  <si>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</si>
  <si>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</si>
  <si>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</si>
  <si>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</si>
  <si>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</si>
  <si>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</si>
  <si>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</si>
  <si>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</si>
  <si>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</si>
  <si>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</si>
  <si>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</si>
  <si>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</si>
  <si>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</si>
  <si>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</si>
  <si>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</si>
  <si>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</si>
  <si>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</si>
  <si>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</si>
  <si>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</si>
  <si>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</si>
  <si>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</si>
  <si>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</si>
  <si>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</si>
  <si>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</si>
  <si>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</si>
  <si>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</si>
  <si>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</si>
  <si>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</si>
  <si>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</si>
  <si>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</si>
  <si>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</si>
  <si>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</si>
  <si>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</si>
  <si>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</si>
  <si>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</si>
  <si>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</si>
  <si>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</si>
  <si>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</si>
  <si>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</si>
  <si>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</si>
  <si>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</si>
  <si>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</si>
  <si>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</si>
  <si>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</si>
  <si>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</si>
  <si>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</si>
  <si>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</si>
  <si>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</si>
  <si>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</si>
  <si>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</si>
  <si>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</si>
  <si>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</si>
  <si>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</si>
  <si>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</si>
  <si>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</si>
  <si>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</si>
  <si>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</si>
  <si>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</si>
  <si>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</si>
  <si>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</si>
  <si>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</si>
  <si>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</si>
  <si>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</si>
  <si>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</si>
  <si>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</si>
  <si>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</si>
  <si>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</si>
  <si>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</si>
  <si>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</si>
  <si>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</si>
  <si>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</si>
  <si>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</si>
  <si>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</si>
  <si>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</si>
  <si>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</si>
  <si>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</si>
  <si>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</si>
  <si>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</si>
  <si>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</si>
  <si>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</si>
  <si>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</si>
  <si>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</si>
  <si>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</si>
  <si>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</si>
  <si>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</si>
  <si>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</si>
  <si>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</si>
  <si>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</si>
  <si>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</si>
  <si>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</si>
  <si>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</si>
  <si>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</si>
  <si>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</si>
  <si>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</si>
  <si>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</si>
  <si>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</si>
  <si>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</si>
  <si>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</si>
  <si>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</si>
  <si>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</si>
  <si>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</si>
  <si>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</si>
  <si>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</si>
  <si>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</si>
  <si>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</si>
  <si>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</si>
  <si>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</si>
  <si>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</si>
  <si>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</si>
  <si>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</si>
  <si>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</si>
  <si>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</si>
  <si>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</si>
  <si>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</si>
  <si>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</si>
  <si>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</si>
  <si>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</si>
  <si>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</si>
  <si>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</si>
  <si>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</si>
  <si>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</si>
  <si>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</si>
  <si>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</si>
  <si>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</si>
  <si>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</si>
  <si>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</si>
  <si>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</si>
  <si>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</si>
  <si>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</si>
  <si>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</si>
  <si>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</si>
  <si>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</si>
  <si>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</si>
  <si>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</si>
  <si>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</si>
  <si>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</si>
  <si>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</si>
  <si>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</si>
  <si>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</si>
  <si>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</si>
  <si>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</si>
  <si>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</si>
  <si>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</si>
  <si>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</si>
  <si>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</si>
  <si>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</si>
  <si>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</si>
  <si>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</si>
  <si>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</si>
  <si>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</si>
  <si>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</si>
  <si>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</si>
  <si>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</si>
  <si>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</si>
  <si>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</si>
  <si>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</si>
  <si>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</si>
  <si>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</si>
  <si>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</si>
  <si>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>000 11105025 13 0000 120</t>
  </si>
  <si>
    <t xml:space="preserve"> 000 1120104101 0000 120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</si>
  <si>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</si>
  <si>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</si>
  <si>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000 20225555 13 0000 150</t>
  </si>
  <si>
    <t xml:space="preserve"> 000 1060603305 0000 110</t>
  </si>
  <si>
    <t>000 2022029913 0000 150</t>
  </si>
  <si>
    <t>Прочие безвозмездные доходы</t>
  </si>
  <si>
    <t>Земельный налог с организаций, обладающих земельным участком, расположенным в границах межселенных территорий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</si>
  <si>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</si>
  <si>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000 1010208001 0000 110</t>
  </si>
  <si>
    <t>Прочие доходы от компенсации затрат бюджетов муниципальных районов</t>
  </si>
  <si>
    <t>000 1130206505 0000 130</t>
  </si>
  <si>
    <t>000 2022551905 0000 150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</si>
  <si>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</si>
  <si>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</si>
  <si>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 
Субсидии бюджетам на поддержку отрасли культуры
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</si>
  <si>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</si>
  <si>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000 1050301001 0000 110</t>
  </si>
  <si>
    <t>Единый сельскохозяйственный налог</t>
  </si>
  <si>
    <t xml:space="preserve"> 000 1060603313 0000 110</t>
  </si>
  <si>
    <t>Прочие доходы от компенсации затрат бюджетов городских поселений</t>
  </si>
  <si>
    <t xml:space="preserve"> 000 1130299513 0000 130</t>
  </si>
  <si>
    <t xml:space="preserve"> 000 1140601313 0000 410</t>
  </si>
  <si>
    <t xml:space="preserve">СПРАВКА ОБ ИСПОЛНЕНИИ КОНСОЛИДИРОВАННОГО БЮДЖЕТА МАМСКО-ЧУЙСКОГО РАЙОНА ЗА май2022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</si>
</sst>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  <xf numFmtId="0" fontId="19" fillId="0" borderId="1"/>
  </cellStyleXfs>
  <cellXfs count="1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wrapText="1"/>
    </xf>
    <xf numFmtId="0" fontId="15" fillId="0" borderId="26" xfId="55" applyNumberFormat="1" applyFont="1" applyAlignment="1" applyProtection="1">
      <alignment wrapText="1"/>
    </xf>
    <xf numFmtId="49" fontId="14" fillId="0" borderId="26" xfId="55" applyNumberFormat="1" applyFont="1" applyAlignment="1" applyProtection="1">
      <alignment wrapText="1"/>
    </xf>
    <xf numFmtId="0" fontId="14" fillId="0" borderId="3" xfId="182" applyNumberFormat="1" applyFont="1" applyFill="1" applyAlignment="1" applyProtection="1">
      <alignment vertical="top" wrapText="1"/>
    </xf>
    <xf numFmtId="0" fontId="20" fillId="0" borderId="80" xfId="189" applyFont="1" applyFill="1" applyBorder="1" applyAlignment="1">
      <alignment wrapText="1"/>
    </xf>
    <xf numFmtId="0" fontId="4" fillId="0" borderId="13" xfId="17" applyNumberFormat="1" applyAlignment="1" applyProtection="1">
      <alignment wrapText="1"/>
    </xf>
    <xf numFmtId="0" fontId="14" fillId="0" borderId="26" xfId="55" applyNumberFormat="1" applyFont="1" applyAlignment="1" applyProtection="1">
      <alignment horizontal="left" vertical="top" wrapText="1"/>
    </xf>
    <xf numFmtId="0" fontId="14" fillId="0" borderId="15" xfId="32" applyNumberFormat="1" applyFont="1" applyAlignment="1" applyProtection="1">
      <alignment horizontal="left" wrapText="1" indent="2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  <cellStyle name="Обычный_Лист1_2" xfId="1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0;%20&#1086;&#1090;&#1095;&#1077;&#1090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"/>
      <sheetName val="mo"/>
      <sheetName val="Лист1"/>
      <sheetName val="425"/>
      <sheetName val="125"/>
      <sheetName val="ctm"/>
      <sheetName val="423"/>
      <sheetName val="ctr"/>
      <sheetName val="177"/>
      <sheetName val="МО"/>
      <sheetName val="ВО"/>
      <sheetName val="ЛО"/>
      <sheetName val="СО"/>
      <sheetName val="Лист3"/>
      <sheetName val="ГО"/>
      <sheetName val="оц"/>
      <sheetName val="КВР"/>
      <sheetName val="324"/>
      <sheetName val="015sp"/>
      <sheetName val="324Ф"/>
      <sheetName val="бд"/>
      <sheetName val="120551000"/>
      <sheetName val="120551561"/>
      <sheetName val="120551661"/>
      <sheetName val="140110151"/>
      <sheetName val="140140151"/>
    </sheetNames>
    <sheetDataSet>
      <sheetData sheetId="0"/>
      <sheetData sheetId="1"/>
      <sheetData sheetId="2">
        <row r="53">
          <cell r="A53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  <row r="66">
          <cell r="A66" t="str">
    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opLeftCell="A2" workbookViewId="0">
      <selection activeCell="I151" sqref="I151"/>
    </sheetView>
  </sheetViews>
  <sheetFormatPr defaultColWidth="9.109375" defaultRowHeight="14.4" x14ac:dyDescent="0.3"/>
  <cols>
    <col min="1" max="1" width="41.5546875" style="1" customWidth="1"/>
    <col min="2" max="2" width="8.109375" style="1" customWidth="1"/>
    <col min="3" max="3" width="26.6640625" style="1" customWidth="1"/>
    <col min="4" max="4" width="17.5546875" style="1" customWidth="1"/>
    <col min="5" max="5" width="17" style="1" customWidth="1"/>
    <col min="6" max="6" width="17.6640625" style="1" customWidth="1"/>
    <col min="7" max="7" width="17" style="1" customWidth="1"/>
    <col min="8" max="8" width="16.88671875" style="1" customWidth="1"/>
    <col min="9" max="12" width="15.44140625" style="1" customWidth="1"/>
    <col min="13" max="13" width="9.6640625" style="1" customWidth="1"/>
    <col min="14" max="16384" width="9.109375" style="1"/>
  </cols>
  <sheetData>
    <row r="1" spans="1:13" ht="17.100000000000001" customHeight="1" x14ac:dyDescent="0.3">
      <c r="A1" s="2"/>
      <c r="B1" s="125" t="s">
        <v>475</v>
      </c>
      <c r="C1" s="126"/>
      <c r="D1" s="126"/>
      <c r="E1" s="126"/>
      <c r="F1" s="126"/>
      <c r="G1" s="3"/>
      <c r="H1" s="3"/>
      <c r="I1" s="3"/>
      <c r="J1" s="3"/>
      <c r="K1" s="3"/>
      <c r="L1" s="3"/>
      <c r="M1" s="3"/>
    </row>
    <row r="2" spans="1:13" ht="17.100000000000001" customHeight="1" x14ac:dyDescent="0.3">
      <c r="A2" s="4"/>
      <c r="B2" s="126"/>
      <c r="C2" s="126"/>
      <c r="D2" s="126"/>
      <c r="E2" s="126"/>
      <c r="F2" s="126"/>
      <c r="G2" s="3"/>
      <c r="H2" s="3"/>
      <c r="I2" s="3"/>
      <c r="J2" s="3"/>
      <c r="K2" s="3"/>
      <c r="L2" s="3"/>
      <c r="M2" s="3"/>
    </row>
    <row r="3" spans="1:13" ht="14.1" customHeight="1" x14ac:dyDescent="0.3">
      <c r="A3" s="6"/>
      <c r="B3" s="126"/>
      <c r="C3" s="126"/>
      <c r="D3" s="126"/>
      <c r="E3" s="126"/>
      <c r="F3" s="126"/>
      <c r="G3" s="3"/>
      <c r="H3" s="3"/>
      <c r="I3" s="3"/>
      <c r="J3" s="3"/>
      <c r="K3" s="3"/>
      <c r="L3" s="3"/>
      <c r="M3" s="3"/>
    </row>
    <row r="4" spans="1:13" ht="12.9" customHeight="1" x14ac:dyDescent="0.3">
      <c r="A4" s="3"/>
      <c r="B4" s="3"/>
      <c r="C4" s="3" t="s">
        <v>302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3">
      <c r="A5" s="2"/>
      <c r="B5" s="2"/>
      <c r="C5" s="6"/>
      <c r="D5" s="9"/>
      <c r="E5" s="9"/>
      <c r="F5" s="9"/>
      <c r="G5" s="9"/>
      <c r="H5" s="3"/>
      <c r="I5" s="3"/>
      <c r="J5" s="61"/>
      <c r="K5" s="61"/>
      <c r="L5" s="61"/>
      <c r="M5" s="3"/>
    </row>
    <row r="6" spans="1:13" ht="20.25" customHeight="1" x14ac:dyDescent="0.3">
      <c r="A6" s="127" t="s">
        <v>0</v>
      </c>
      <c r="B6" s="127" t="s">
        <v>1</v>
      </c>
      <c r="C6" s="127" t="s">
        <v>2</v>
      </c>
      <c r="D6" s="129" t="s">
        <v>3</v>
      </c>
      <c r="E6" s="124"/>
      <c r="F6" s="124"/>
      <c r="G6" s="124" t="s">
        <v>300</v>
      </c>
      <c r="H6" s="124"/>
      <c r="I6" s="124"/>
      <c r="J6" s="122" t="s">
        <v>314</v>
      </c>
      <c r="K6" s="122" t="s">
        <v>315</v>
      </c>
      <c r="L6" s="122" t="s">
        <v>316</v>
      </c>
      <c r="M6" s="5"/>
    </row>
    <row r="7" spans="1:13" ht="140.4" customHeight="1" x14ac:dyDescent="0.3">
      <c r="A7" s="128"/>
      <c r="B7" s="128"/>
      <c r="C7" s="128"/>
      <c r="D7" s="17" t="s">
        <v>301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23"/>
      <c r="K7" s="123"/>
      <c r="L7" s="123"/>
      <c r="M7" s="5"/>
    </row>
    <row r="8" spans="1:13" ht="11.4" customHeight="1" thickBot="1" x14ac:dyDescent="0.35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325</v>
      </c>
      <c r="K8" s="19" t="s">
        <v>326</v>
      </c>
      <c r="L8" s="19" t="s">
        <v>327</v>
      </c>
      <c r="M8" s="5"/>
    </row>
    <row r="9" spans="1:13" ht="15.6" x14ac:dyDescent="0.3">
      <c r="A9" s="50" t="s">
        <v>18</v>
      </c>
      <c r="B9" s="51" t="s">
        <v>19</v>
      </c>
      <c r="C9" s="52" t="s">
        <v>20</v>
      </c>
      <c r="D9" s="53">
        <f t="shared" ref="D9:I9" si="0">D11+D115</f>
        <v>561979425.29999995</v>
      </c>
      <c r="E9" s="53">
        <f t="shared" si="0"/>
        <v>499481200</v>
      </c>
      <c r="F9" s="53">
        <f t="shared" si="0"/>
        <v>96611825.299999997</v>
      </c>
      <c r="G9" s="53">
        <f t="shared" si="0"/>
        <v>268665030.97000003</v>
      </c>
      <c r="H9" s="53">
        <f t="shared" si="0"/>
        <v>243536706.51000002</v>
      </c>
      <c r="I9" s="53">
        <f t="shared" si="0"/>
        <v>39070388.560000002</v>
      </c>
      <c r="J9" s="53">
        <f>G9/D9*100</f>
        <v>47.806915854006455</v>
      </c>
      <c r="K9" s="53">
        <f>H9/E9*100</f>
        <v>48.757932532796033</v>
      </c>
      <c r="L9" s="53">
        <f>I9/F9*100</f>
        <v>40.440586272620607</v>
      </c>
      <c r="M9" s="7"/>
    </row>
    <row r="10" spans="1:13" ht="15.6" x14ac:dyDescent="0.3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2" x14ac:dyDescent="0.3">
      <c r="A11" s="115" t="s">
        <v>23</v>
      </c>
      <c r="B11" s="47" t="s">
        <v>19</v>
      </c>
      <c r="C11" s="48" t="s">
        <v>24</v>
      </c>
      <c r="D11" s="53">
        <f t="shared" ref="D11:D79" si="1">E11+F11</f>
        <v>95810480</v>
      </c>
      <c r="E11" s="53">
        <f>E12+E19+E25+E37+E45+E51+E61+E67+E74+E79+E108</f>
        <v>75062200</v>
      </c>
      <c r="F11" s="53">
        <f>F12+F19+F25+F37+F45+F51+F61+F67+F74+F79+F108</f>
        <v>20748280</v>
      </c>
      <c r="G11" s="53">
        <f t="shared" ref="G11:G102" si="2">H11+I11</f>
        <v>24218794.32</v>
      </c>
      <c r="H11" s="53">
        <f>H12+H19+H25+H37+H45+H51+H61+H67+H74+H79+H108</f>
        <v>17568208.830000002</v>
      </c>
      <c r="I11" s="53">
        <f>I12+I19+I25+I37+I45+I51+I61+I67+I74+I79+I108</f>
        <v>6650585.4900000002</v>
      </c>
      <c r="J11" s="53">
        <f t="shared" ref="J11:L47" si="3">G11/D11*100</f>
        <v>25.277813366554476</v>
      </c>
      <c r="K11" s="53">
        <f t="shared" ref="K11:L47" si="4">H11/E11*100</f>
        <v>23.40486800280301</v>
      </c>
      <c r="L11" s="53">
        <f t="shared" ref="L11:L47" si="5">I11/F11*100</f>
        <v>32.053671388664505</v>
      </c>
      <c r="M11" s="7"/>
    </row>
    <row r="12" spans="1:13" ht="15.6" x14ac:dyDescent="0.3">
      <c r="A12" s="115" t="s">
        <v>25</v>
      </c>
      <c r="B12" s="47" t="s">
        <v>19</v>
      </c>
      <c r="C12" s="48" t="s">
        <v>26</v>
      </c>
      <c r="D12" s="49">
        <f t="shared" si="1"/>
        <v>67535000</v>
      </c>
      <c r="E12" s="49">
        <f>E13</f>
        <v>51751000</v>
      </c>
      <c r="F12" s="49">
        <f>F13</f>
        <v>15784000</v>
      </c>
      <c r="G12" s="53">
        <f t="shared" si="2"/>
        <v>14657931.460000001</v>
      </c>
      <c r="H12" s="49">
        <f>H13</f>
        <v>11107405.5</v>
      </c>
      <c r="I12" s="49">
        <f>I13</f>
        <v>3550525.96</v>
      </c>
      <c r="J12" s="53">
        <f t="shared" si="3"/>
        <v>21.704199985192865</v>
      </c>
      <c r="K12" s="53">
        <f t="shared" si="4"/>
        <v>21.463170759985314</v>
      </c>
      <c r="L12" s="53">
        <f t="shared" si="5"/>
        <v>22.494462493664468</v>
      </c>
      <c r="M12" s="7"/>
    </row>
    <row r="13" spans="1:13" ht="15.6" x14ac:dyDescent="0.3">
      <c r="A13" s="111" t="s">
        <v>27</v>
      </c>
      <c r="B13" s="24" t="s">
        <v>19</v>
      </c>
      <c r="C13" s="25" t="s">
        <v>28</v>
      </c>
      <c r="D13" s="26">
        <f t="shared" si="1"/>
        <v>67535000</v>
      </c>
      <c r="E13" s="26">
        <f>SUM(E14:E18)</f>
        <v>51751000</v>
      </c>
      <c r="F13" s="26">
        <f>SUM(F14:F18)</f>
        <v>15784000</v>
      </c>
      <c r="G13" s="20">
        <f t="shared" si="2"/>
        <v>14657931.460000001</v>
      </c>
      <c r="H13" s="26">
        <f>SUM(H14:H18)</f>
        <v>11107405.5</v>
      </c>
      <c r="I13" s="26">
        <f>SUM(I14:I18)</f>
        <v>3550525.96</v>
      </c>
      <c r="J13" s="20">
        <f t="shared" si="3"/>
        <v>21.704199985192865</v>
      </c>
      <c r="K13" s="20">
        <f t="shared" si="4"/>
        <v>21.463170759985314</v>
      </c>
      <c r="L13" s="20">
        <f t="shared" si="5"/>
        <v>22.494462493664468</v>
      </c>
      <c r="M13" s="7"/>
    </row>
    <row r="14" spans="1:13" ht="124.8" x14ac:dyDescent="0.3">
      <c r="A14" s="111" t="s">
        <v>29</v>
      </c>
      <c r="B14" s="24" t="s">
        <v>19</v>
      </c>
      <c r="C14" s="25" t="s">
        <v>30</v>
      </c>
      <c r="D14" s="26">
        <f t="shared" si="1"/>
        <v>66795000</v>
      </c>
      <c r="E14" s="26">
        <v>51071000</v>
      </c>
      <c r="F14" s="26">
        <v>15724000</v>
      </c>
      <c r="G14" s="20">
        <f t="shared" si="2"/>
        <v>14559362.649999999</v>
      </c>
      <c r="H14" s="26">
        <v>11033338.279999999</v>
      </c>
      <c r="I14" s="26">
        <v>3526024.37</v>
      </c>
      <c r="J14" s="20">
        <f t="shared" si="3"/>
        <v>21.797084587169696</v>
      </c>
      <c r="K14" s="20">
        <f t="shared" si="4"/>
        <v>21.60392058115173</v>
      </c>
      <c r="L14" s="20">
        <f t="shared" si="5"/>
        <v>22.424474497583311</v>
      </c>
      <c r="M14" s="7"/>
    </row>
    <row r="15" spans="1:13" ht="171.6" x14ac:dyDescent="0.3">
      <c r="A15" s="111" t="s">
        <v>31</v>
      </c>
      <c r="B15" s="24" t="s">
        <v>19</v>
      </c>
      <c r="C15" s="25" t="s">
        <v>32</v>
      </c>
      <c r="D15" s="26">
        <f t="shared" si="1"/>
        <v>55000</v>
      </c>
      <c r="E15" s="26">
        <v>5000</v>
      </c>
      <c r="F15" s="26">
        <v>50000</v>
      </c>
      <c r="G15" s="20">
        <f t="shared" si="2"/>
        <v>12.579999999999998</v>
      </c>
      <c r="H15" s="26">
        <v>9.5299999999999994</v>
      </c>
      <c r="I15" s="26">
        <v>3.05</v>
      </c>
      <c r="J15" s="20">
        <f t="shared" si="3"/>
        <v>2.287272727272727E-2</v>
      </c>
      <c r="K15" s="20">
        <f t="shared" si="4"/>
        <v>0.19059999999999999</v>
      </c>
      <c r="L15" s="20">
        <f t="shared" si="5"/>
        <v>6.0999999999999995E-3</v>
      </c>
      <c r="M15" s="7"/>
    </row>
    <row r="16" spans="1:13" ht="78" x14ac:dyDescent="0.3">
      <c r="A16" s="111" t="s">
        <v>33</v>
      </c>
      <c r="B16" s="24" t="s">
        <v>19</v>
      </c>
      <c r="C16" s="25" t="s">
        <v>34</v>
      </c>
      <c r="D16" s="26">
        <f t="shared" si="1"/>
        <v>25000</v>
      </c>
      <c r="E16" s="26">
        <v>15000</v>
      </c>
      <c r="F16" s="26">
        <v>10000</v>
      </c>
      <c r="G16" s="20">
        <f>H16+I16</f>
        <v>28962.639999999999</v>
      </c>
      <c r="H16" s="26">
        <v>21941.39</v>
      </c>
      <c r="I16" s="26">
        <v>7021.25</v>
      </c>
      <c r="J16" s="20">
        <f t="shared" si="3"/>
        <v>115.85056</v>
      </c>
      <c r="K16" s="20">
        <f t="shared" si="4"/>
        <v>146.27593333333334</v>
      </c>
      <c r="L16" s="20">
        <f t="shared" si="5"/>
        <v>70.212500000000006</v>
      </c>
      <c r="M16" s="7"/>
    </row>
    <row r="17" spans="1:13" ht="140.4" x14ac:dyDescent="0.3">
      <c r="A17" s="111" t="s">
        <v>35</v>
      </c>
      <c r="B17" s="24" t="s">
        <v>19</v>
      </c>
      <c r="C17" s="25" t="s">
        <v>36</v>
      </c>
      <c r="D17" s="26">
        <f t="shared" si="1"/>
        <v>160000</v>
      </c>
      <c r="E17" s="26">
        <v>160000</v>
      </c>
      <c r="F17" s="26"/>
      <c r="G17" s="20">
        <f t="shared" si="2"/>
        <v>0</v>
      </c>
      <c r="H17" s="26"/>
      <c r="I17" s="26"/>
      <c r="J17" s="20">
        <f t="shared" si="3"/>
        <v>0</v>
      </c>
      <c r="K17" s="20">
        <f t="shared" si="4"/>
        <v>0</v>
      </c>
      <c r="L17" s="20" t="e">
        <f t="shared" si="5"/>
        <v>#DIV/0!</v>
      </c>
      <c r="M17" s="7"/>
    </row>
    <row r="18" spans="1:13" ht="161.25" customHeight="1" x14ac:dyDescent="0.3">
      <c r="A18" s="120" t="s">
        <v>468</v>
      </c>
      <c r="B18" s="24" t="s">
        <v>19</v>
      </c>
      <c r="C18" s="25" t="s">
        <v>461</v>
      </c>
      <c r="D18" s="26">
        <f>E18+F18</f>
        <v>500000</v>
      </c>
      <c r="E18" s="26">
        <v>500000</v>
      </c>
      <c r="F18" s="26"/>
      <c r="G18" s="20">
        <v>52116.3</v>
      </c>
      <c r="H18" s="26">
        <v>52116.3</v>
      </c>
      <c r="I18" s="26">
        <v>17477.29</v>
      </c>
      <c r="J18" s="20">
        <f t="shared" si="3"/>
        <v>10.423260000000001</v>
      </c>
      <c r="K18" s="20">
        <f t="shared" si="4"/>
        <v>10.423260000000001</v>
      </c>
      <c r="L18" s="20" t="e">
        <f t="shared" si="5"/>
        <v>#DIV/0!</v>
      </c>
      <c r="M18" s="7"/>
    </row>
    <row r="19" spans="1:13" ht="62.4" x14ac:dyDescent="0.3">
      <c r="A19" s="113" t="s">
        <v>37</v>
      </c>
      <c r="B19" s="47" t="s">
        <v>19</v>
      </c>
      <c r="C19" s="48" t="s">
        <v>38</v>
      </c>
      <c r="D19" s="49">
        <f t="shared" si="1"/>
        <v>2490430</v>
      </c>
      <c r="E19" s="49">
        <f>E20</f>
        <v>0</v>
      </c>
      <c r="F19" s="49">
        <f>F20</f>
        <v>2490430</v>
      </c>
      <c r="G19" s="53">
        <f t="shared" si="2"/>
        <v>1077952.94</v>
      </c>
      <c r="H19" s="49">
        <f>H20</f>
        <v>0</v>
      </c>
      <c r="I19" s="49">
        <f>I20</f>
        <v>1077952.94</v>
      </c>
      <c r="J19" s="53">
        <f t="shared" si="3"/>
        <v>43.283808017089413</v>
      </c>
      <c r="K19" s="53" t="e">
        <f t="shared" si="4"/>
        <v>#DIV/0!</v>
      </c>
      <c r="L19" s="53">
        <f t="shared" si="5"/>
        <v>43.283808017089413</v>
      </c>
      <c r="M19" s="7"/>
    </row>
    <row r="20" spans="1:13" ht="46.8" x14ac:dyDescent="0.3">
      <c r="A20" s="111" t="s">
        <v>39</v>
      </c>
      <c r="B20" s="24" t="s">
        <v>19</v>
      </c>
      <c r="C20" s="25" t="s">
        <v>40</v>
      </c>
      <c r="D20" s="26">
        <f t="shared" si="1"/>
        <v>2490430</v>
      </c>
      <c r="E20" s="26">
        <f>SUM(E21:E24)</f>
        <v>0</v>
      </c>
      <c r="F20" s="26">
        <f>SUM(F21:F24)</f>
        <v>2490430</v>
      </c>
      <c r="G20" s="20">
        <f t="shared" si="2"/>
        <v>1077952.94</v>
      </c>
      <c r="H20" s="26">
        <f>SUM(H21:H24)</f>
        <v>0</v>
      </c>
      <c r="I20" s="26">
        <f>SUM(I21:I24)</f>
        <v>1077952.94</v>
      </c>
      <c r="J20" s="20">
        <f t="shared" si="3"/>
        <v>43.283808017089413</v>
      </c>
      <c r="K20" s="20" t="e">
        <f t="shared" si="4"/>
        <v>#DIV/0!</v>
      </c>
      <c r="L20" s="20">
        <f t="shared" si="5"/>
        <v>43.283808017089413</v>
      </c>
      <c r="M20" s="7"/>
    </row>
    <row r="21" spans="1:13" ht="109.2" x14ac:dyDescent="0.3">
      <c r="A21" s="111" t="s">
        <v>41</v>
      </c>
      <c r="B21" s="24" t="s">
        <v>19</v>
      </c>
      <c r="C21" s="25" t="s">
        <v>42</v>
      </c>
      <c r="D21" s="26">
        <f t="shared" si="1"/>
        <v>1126000</v>
      </c>
      <c r="E21" s="26"/>
      <c r="F21" s="26">
        <v>1126000</v>
      </c>
      <c r="G21" s="20">
        <f t="shared" si="2"/>
        <v>527800.89</v>
      </c>
      <c r="H21" s="26"/>
      <c r="I21" s="26">
        <v>527800.89</v>
      </c>
      <c r="J21" s="20">
        <f t="shared" si="3"/>
        <v>46.873968916518649</v>
      </c>
      <c r="K21" s="20" t="e">
        <f t="shared" si="4"/>
        <v>#DIV/0!</v>
      </c>
      <c r="L21" s="20">
        <f t="shared" si="5"/>
        <v>46.873968916518649</v>
      </c>
      <c r="M21" s="7"/>
    </row>
    <row r="22" spans="1:13" ht="140.4" x14ac:dyDescent="0.3">
      <c r="A22" s="111" t="s">
        <v>43</v>
      </c>
      <c r="B22" s="24" t="s">
        <v>19</v>
      </c>
      <c r="C22" s="25" t="s">
        <v>44</v>
      </c>
      <c r="D22" s="26">
        <f t="shared" si="1"/>
        <v>6240</v>
      </c>
      <c r="E22" s="26"/>
      <c r="F22" s="26">
        <v>6240</v>
      </c>
      <c r="G22" s="20">
        <f t="shared" si="2"/>
        <v>3266.97</v>
      </c>
      <c r="H22" s="26"/>
      <c r="I22" s="26">
        <v>3266.97</v>
      </c>
      <c r="J22" s="20">
        <f t="shared" si="3"/>
        <v>52.355288461538464</v>
      </c>
      <c r="K22" s="20" t="e">
        <f t="shared" si="4"/>
        <v>#DIV/0!</v>
      </c>
      <c r="L22" s="20">
        <f t="shared" si="5"/>
        <v>52.355288461538464</v>
      </c>
      <c r="M22" s="7"/>
    </row>
    <row r="23" spans="1:13" ht="124.8" x14ac:dyDescent="0.3">
      <c r="A23" s="111" t="s">
        <v>45</v>
      </c>
      <c r="B23" s="24" t="s">
        <v>19</v>
      </c>
      <c r="C23" s="25" t="s">
        <v>46</v>
      </c>
      <c r="D23" s="26">
        <f t="shared" si="1"/>
        <v>1499380</v>
      </c>
      <c r="E23" s="26"/>
      <c r="F23" s="26">
        <v>1499380</v>
      </c>
      <c r="G23" s="20">
        <f t="shared" si="2"/>
        <v>611651.25</v>
      </c>
      <c r="H23" s="26"/>
      <c r="I23" s="26">
        <v>611651.25</v>
      </c>
      <c r="J23" s="20">
        <f t="shared" si="3"/>
        <v>40.793611359361869</v>
      </c>
      <c r="K23" s="20" t="e">
        <f t="shared" si="4"/>
        <v>#DIV/0!</v>
      </c>
      <c r="L23" s="20">
        <f t="shared" si="5"/>
        <v>40.793611359361869</v>
      </c>
      <c r="M23" s="7"/>
    </row>
    <row r="24" spans="1:13" ht="124.8" x14ac:dyDescent="0.3">
      <c r="A24" s="111" t="s">
        <v>47</v>
      </c>
      <c r="B24" s="24" t="s">
        <v>19</v>
      </c>
      <c r="C24" s="25" t="s">
        <v>48</v>
      </c>
      <c r="D24" s="26">
        <f t="shared" si="1"/>
        <v>-141190</v>
      </c>
      <c r="E24" s="26"/>
      <c r="F24" s="26">
        <v>-141190</v>
      </c>
      <c r="G24" s="20">
        <f t="shared" si="2"/>
        <v>-64766.17</v>
      </c>
      <c r="H24" s="26">
        <v>0</v>
      </c>
      <c r="I24" s="26">
        <v>-64766.17</v>
      </c>
      <c r="J24" s="20">
        <f t="shared" si="3"/>
        <v>45.871641051065936</v>
      </c>
      <c r="K24" s="20" t="e">
        <f t="shared" si="4"/>
        <v>#DIV/0!</v>
      </c>
      <c r="L24" s="20">
        <f t="shared" si="5"/>
        <v>45.871641051065936</v>
      </c>
      <c r="M24" s="7"/>
    </row>
    <row r="25" spans="1:13" ht="31.2" x14ac:dyDescent="0.3">
      <c r="A25" s="113" t="s">
        <v>49</v>
      </c>
      <c r="B25" s="47" t="s">
        <v>19</v>
      </c>
      <c r="C25" s="48" t="s">
        <v>50</v>
      </c>
      <c r="D25" s="49">
        <f t="shared" si="1"/>
        <v>2860000</v>
      </c>
      <c r="E25" s="49">
        <f>E26+E32+E35</f>
        <v>2860000</v>
      </c>
      <c r="F25" s="49">
        <f>F26+F32+F35</f>
        <v>0</v>
      </c>
      <c r="G25" s="53">
        <f t="shared" si="2"/>
        <v>1618938.75</v>
      </c>
      <c r="H25" s="49">
        <f>H26+H32+H35</f>
        <v>1618938.75</v>
      </c>
      <c r="I25" s="49">
        <f>I26+I32+I35</f>
        <v>0</v>
      </c>
      <c r="J25" s="53">
        <f t="shared" si="3"/>
        <v>56.606250000000003</v>
      </c>
      <c r="K25" s="53">
        <f t="shared" si="4"/>
        <v>56.606250000000003</v>
      </c>
      <c r="L25" s="53" t="e">
        <f t="shared" si="5"/>
        <v>#DIV/0!</v>
      </c>
      <c r="M25" s="7"/>
    </row>
    <row r="26" spans="1:13" ht="46.8" x14ac:dyDescent="0.3">
      <c r="A26" s="111" t="s">
        <v>310</v>
      </c>
      <c r="B26" s="24" t="s">
        <v>19</v>
      </c>
      <c r="C26" s="25" t="s">
        <v>311</v>
      </c>
      <c r="D26" s="26">
        <f t="shared" si="1"/>
        <v>2200000</v>
      </c>
      <c r="E26" s="26">
        <f>SUM(E27:E31)</f>
        <v>2200000</v>
      </c>
      <c r="F26" s="26">
        <f>SUM(F27:F31)</f>
        <v>0</v>
      </c>
      <c r="G26" s="20">
        <f t="shared" si="2"/>
        <v>1000502.03</v>
      </c>
      <c r="H26" s="26">
        <f>SUM(H27:H31)</f>
        <v>1000502.03</v>
      </c>
      <c r="I26" s="26">
        <v>0</v>
      </c>
      <c r="J26" s="20">
        <f t="shared" si="3"/>
        <v>45.477365000000006</v>
      </c>
      <c r="K26" s="20">
        <f t="shared" si="4"/>
        <v>45.477365000000006</v>
      </c>
      <c r="L26" s="20" t="e">
        <f t="shared" si="5"/>
        <v>#DIV/0!</v>
      </c>
      <c r="M26" s="7"/>
    </row>
    <row r="27" spans="1:13" ht="62.4" x14ac:dyDescent="0.3">
      <c r="A27" s="111" t="s">
        <v>305</v>
      </c>
      <c r="B27" s="24" t="s">
        <v>19</v>
      </c>
      <c r="C27" s="25" t="s">
        <v>306</v>
      </c>
      <c r="D27" s="26">
        <f t="shared" si="1"/>
        <v>1320000</v>
      </c>
      <c r="E27" s="26">
        <v>1320000</v>
      </c>
      <c r="F27" s="26">
        <v>0</v>
      </c>
      <c r="G27" s="20">
        <f t="shared" si="2"/>
        <v>472080.54</v>
      </c>
      <c r="H27" s="26">
        <v>472080.54</v>
      </c>
      <c r="I27" s="26">
        <v>0</v>
      </c>
      <c r="J27" s="20">
        <f t="shared" si="3"/>
        <v>35.763677272727271</v>
      </c>
      <c r="K27" s="20">
        <f t="shared" si="4"/>
        <v>35.763677272727271</v>
      </c>
      <c r="L27" s="20" t="e">
        <f t="shared" si="5"/>
        <v>#DIV/0!</v>
      </c>
      <c r="M27" s="7"/>
    </row>
    <row r="28" spans="1:13" ht="62.4" x14ac:dyDescent="0.3">
      <c r="A28" s="111" t="s">
        <v>340</v>
      </c>
      <c r="B28" s="24" t="s">
        <v>19</v>
      </c>
      <c r="C28" s="25" t="s">
        <v>341</v>
      </c>
      <c r="D28" s="26">
        <f t="shared" si="1"/>
        <v>0</v>
      </c>
      <c r="E28" s="26"/>
      <c r="F28" s="26"/>
      <c r="G28" s="20">
        <f t="shared" si="2"/>
        <v>0</v>
      </c>
      <c r="H28" s="26"/>
      <c r="I28" s="26"/>
      <c r="J28" s="20" t="e">
        <f t="shared" si="3"/>
        <v>#DIV/0!</v>
      </c>
      <c r="K28" s="20" t="e">
        <f t="shared" si="4"/>
        <v>#DIV/0!</v>
      </c>
      <c r="L28" s="20" t="e">
        <f t="shared" si="4"/>
        <v>#DIV/0!</v>
      </c>
      <c r="M28" s="7"/>
    </row>
    <row r="29" spans="1:13" ht="78" x14ac:dyDescent="0.3">
      <c r="A29" s="111" t="s">
        <v>307</v>
      </c>
      <c r="B29" s="24" t="s">
        <v>19</v>
      </c>
      <c r="C29" s="25" t="s">
        <v>342</v>
      </c>
      <c r="D29" s="26">
        <f t="shared" si="1"/>
        <v>880000</v>
      </c>
      <c r="E29" s="26">
        <v>880000</v>
      </c>
      <c r="F29" s="26">
        <v>0</v>
      </c>
      <c r="G29" s="20">
        <f t="shared" si="2"/>
        <v>528421.49</v>
      </c>
      <c r="H29" s="26">
        <v>528421.49</v>
      </c>
      <c r="I29" s="26">
        <v>0</v>
      </c>
      <c r="J29" s="20">
        <f t="shared" si="3"/>
        <v>60.04789659090909</v>
      </c>
      <c r="K29" s="20">
        <f t="shared" si="4"/>
        <v>60.04789659090909</v>
      </c>
      <c r="L29" s="20" t="e">
        <f t="shared" si="5"/>
        <v>#DIV/0!</v>
      </c>
      <c r="M29" s="7"/>
    </row>
    <row r="30" spans="1:13" ht="78" x14ac:dyDescent="0.3">
      <c r="A30" s="111" t="s">
        <v>334</v>
      </c>
      <c r="B30" s="24" t="s">
        <v>19</v>
      </c>
      <c r="C30" s="25" t="s">
        <v>335</v>
      </c>
      <c r="D30" s="26">
        <f t="shared" si="1"/>
        <v>0</v>
      </c>
      <c r="E30" s="26">
        <v>0</v>
      </c>
      <c r="F30" s="26">
        <v>0</v>
      </c>
      <c r="G30" s="20">
        <f t="shared" si="2"/>
        <v>0</v>
      </c>
      <c r="H30" s="26">
        <v>0</v>
      </c>
      <c r="I30" s="26">
        <v>0</v>
      </c>
      <c r="J30" s="20" t="e">
        <f t="shared" si="3"/>
        <v>#DIV/0!</v>
      </c>
      <c r="K30" s="20" t="e">
        <f t="shared" si="3"/>
        <v>#DIV/0!</v>
      </c>
      <c r="L30" s="20" t="e">
        <f t="shared" si="3"/>
        <v>#DIV/0!</v>
      </c>
      <c r="M30" s="7"/>
    </row>
    <row r="31" spans="1:13" ht="31.2" x14ac:dyDescent="0.3">
      <c r="A31" s="111" t="s">
        <v>308</v>
      </c>
      <c r="B31" s="24" t="s">
        <v>19</v>
      </c>
      <c r="C31" s="25" t="s">
        <v>309</v>
      </c>
      <c r="D31" s="26">
        <f t="shared" si="1"/>
        <v>0</v>
      </c>
      <c r="E31" s="26"/>
      <c r="F31" s="26">
        <v>0</v>
      </c>
      <c r="G31" s="20">
        <f t="shared" si="2"/>
        <v>0</v>
      </c>
      <c r="H31" s="26"/>
      <c r="I31" s="26">
        <v>0</v>
      </c>
      <c r="J31" s="20" t="e">
        <f t="shared" si="3"/>
        <v>#DIV/0!</v>
      </c>
      <c r="K31" s="20" t="e">
        <f t="shared" si="4"/>
        <v>#DIV/0!</v>
      </c>
      <c r="L31" s="20" t="e">
        <f t="shared" si="5"/>
        <v>#DIV/0!</v>
      </c>
      <c r="M31" s="7"/>
    </row>
    <row r="32" spans="1:13" ht="31.2" x14ac:dyDescent="0.3">
      <c r="A32" s="111" t="s">
        <v>51</v>
      </c>
      <c r="B32" s="24" t="s">
        <v>19</v>
      </c>
      <c r="C32" s="25" t="s">
        <v>52</v>
      </c>
      <c r="D32" s="26">
        <f t="shared" si="1"/>
        <v>0</v>
      </c>
      <c r="E32" s="26">
        <f>E33+E34</f>
        <v>0</v>
      </c>
      <c r="F32" s="26">
        <f>F33+F34</f>
        <v>0</v>
      </c>
      <c r="G32" s="20">
        <f t="shared" si="2"/>
        <v>-8083.4699999999993</v>
      </c>
      <c r="H32" s="26">
        <f>H33+H34</f>
        <v>-8083.4699999999993</v>
      </c>
      <c r="I32" s="26">
        <f>I33+I34</f>
        <v>0</v>
      </c>
      <c r="J32" s="20" t="e">
        <f t="shared" si="3"/>
        <v>#DIV/0!</v>
      </c>
      <c r="K32" s="20" t="e">
        <f t="shared" si="4"/>
        <v>#DIV/0!</v>
      </c>
      <c r="L32" s="20" t="e">
        <f t="shared" si="5"/>
        <v>#DIV/0!</v>
      </c>
      <c r="M32" s="7"/>
    </row>
    <row r="33" spans="1:13" ht="31.2" x14ac:dyDescent="0.3">
      <c r="A33" s="111" t="s">
        <v>51</v>
      </c>
      <c r="B33" s="24" t="s">
        <v>19</v>
      </c>
      <c r="C33" s="25" t="s">
        <v>53</v>
      </c>
      <c r="D33" s="26">
        <f t="shared" si="1"/>
        <v>0</v>
      </c>
      <c r="E33" s="26"/>
      <c r="F33" s="26">
        <v>0</v>
      </c>
      <c r="G33" s="20">
        <f t="shared" si="2"/>
        <v>-8085.48</v>
      </c>
      <c r="H33" s="26">
        <v>-8085.48</v>
      </c>
      <c r="I33" s="26">
        <v>0</v>
      </c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15.6" x14ac:dyDescent="0.3">
      <c r="A34" s="121" t="s">
        <v>470</v>
      </c>
      <c r="B34" s="24" t="s">
        <v>19</v>
      </c>
      <c r="C34" s="25" t="s">
        <v>469</v>
      </c>
      <c r="D34" s="26">
        <f t="shared" si="1"/>
        <v>0</v>
      </c>
      <c r="E34" s="26"/>
      <c r="F34" s="26"/>
      <c r="G34" s="20">
        <f t="shared" si="2"/>
        <v>2.0099999999999998</v>
      </c>
      <c r="H34" s="26">
        <v>2.0099999999999998</v>
      </c>
      <c r="I34" s="26"/>
      <c r="J34" s="20" t="e">
        <f t="shared" si="3"/>
        <v>#DIV/0!</v>
      </c>
      <c r="K34" s="20" t="e">
        <f t="shared" si="4"/>
        <v>#DIV/0!</v>
      </c>
      <c r="L34" s="20" t="e">
        <f t="shared" si="5"/>
        <v>#DIV/0!</v>
      </c>
      <c r="M34" s="7"/>
    </row>
    <row r="35" spans="1:13" ht="47.25" customHeight="1" x14ac:dyDescent="0.3">
      <c r="A35" s="111" t="str">
        <f>[1]Доходы!A43</f>
        <v xml:space="preserve">  Налог, взимаемый в связи с применением патентной системы налогообложения</v>
      </c>
      <c r="B35" s="24" t="s">
        <v>19</v>
      </c>
      <c r="C35" s="25" t="s">
        <v>348</v>
      </c>
      <c r="D35" s="26">
        <f t="shared" si="1"/>
        <v>660000</v>
      </c>
      <c r="E35" s="26">
        <f>E36</f>
        <v>660000</v>
      </c>
      <c r="F35" s="26">
        <f>F36</f>
        <v>0</v>
      </c>
      <c r="G35" s="20">
        <f t="shared" si="2"/>
        <v>626520.18999999994</v>
      </c>
      <c r="H35" s="26">
        <f>H36</f>
        <v>626520.18999999994</v>
      </c>
      <c r="I35" s="26">
        <f>I36</f>
        <v>0</v>
      </c>
      <c r="J35" s="20"/>
      <c r="K35" s="20"/>
      <c r="L35" s="20"/>
      <c r="M35" s="7"/>
    </row>
    <row r="36" spans="1:13" ht="67.5" customHeight="1" x14ac:dyDescent="0.3">
      <c r="A36" s="111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6" s="24" t="s">
        <v>19</v>
      </c>
      <c r="C36" s="25" t="s">
        <v>347</v>
      </c>
      <c r="D36" s="26">
        <f>E36+F36</f>
        <v>660000</v>
      </c>
      <c r="E36" s="26">
        <v>660000</v>
      </c>
      <c r="F36" s="26"/>
      <c r="G36" s="20">
        <f>H36+I36</f>
        <v>626520.18999999994</v>
      </c>
      <c r="H36" s="26">
        <v>626520.18999999994</v>
      </c>
      <c r="I36" s="26"/>
      <c r="J36" s="20">
        <f t="shared" si="3"/>
        <v>94.927301515151512</v>
      </c>
      <c r="K36" s="20"/>
      <c r="L36" s="20"/>
      <c r="M36" s="7"/>
    </row>
    <row r="37" spans="1:13" ht="15.6" x14ac:dyDescent="0.3">
      <c r="A37" s="112" t="s">
        <v>54</v>
      </c>
      <c r="B37" s="47" t="s">
        <v>19</v>
      </c>
      <c r="C37" s="48" t="s">
        <v>55</v>
      </c>
      <c r="D37" s="49">
        <f t="shared" si="1"/>
        <v>1155000</v>
      </c>
      <c r="E37" s="49">
        <f>E38+E41</f>
        <v>0</v>
      </c>
      <c r="F37" s="49">
        <f>F38+F41</f>
        <v>1155000</v>
      </c>
      <c r="G37" s="53">
        <f t="shared" si="2"/>
        <v>114257.44</v>
      </c>
      <c r="H37" s="49">
        <f>H38+H41</f>
        <v>10</v>
      </c>
      <c r="I37" s="49">
        <f>I38+I41</f>
        <v>114247.44</v>
      </c>
      <c r="J37" s="53">
        <f t="shared" si="3"/>
        <v>9.8924190476190486</v>
      </c>
      <c r="K37" s="53" t="e">
        <f t="shared" si="4"/>
        <v>#DIV/0!</v>
      </c>
      <c r="L37" s="53">
        <f t="shared" si="5"/>
        <v>9.8915532467532472</v>
      </c>
      <c r="M37" s="7"/>
    </row>
    <row r="38" spans="1:13" ht="15.6" x14ac:dyDescent="0.3">
      <c r="A38" s="114" t="s">
        <v>56</v>
      </c>
      <c r="B38" s="24" t="s">
        <v>19</v>
      </c>
      <c r="C38" s="25" t="s">
        <v>57</v>
      </c>
      <c r="D38" s="26">
        <f t="shared" si="1"/>
        <v>400000</v>
      </c>
      <c r="E38" s="26">
        <f>E40+E39</f>
        <v>0</v>
      </c>
      <c r="F38" s="26">
        <f>F40</f>
        <v>400000</v>
      </c>
      <c r="G38" s="53">
        <f t="shared" si="2"/>
        <v>35783.99</v>
      </c>
      <c r="H38" s="26">
        <f>H40+H39</f>
        <v>0</v>
      </c>
      <c r="I38" s="26">
        <f>I40</f>
        <v>35783.99</v>
      </c>
      <c r="J38" s="20">
        <f t="shared" si="3"/>
        <v>8.9459974999999989</v>
      </c>
      <c r="K38" s="20" t="e">
        <f t="shared" si="4"/>
        <v>#DIV/0!</v>
      </c>
      <c r="L38" s="20">
        <f t="shared" si="5"/>
        <v>8.9459974999999989</v>
      </c>
      <c r="M38" s="7"/>
    </row>
    <row r="39" spans="1:13" ht="78" x14ac:dyDescent="0.3">
      <c r="A39" s="114" t="s">
        <v>447</v>
      </c>
      <c r="B39" s="24"/>
      <c r="C39" s="25" t="s">
        <v>445</v>
      </c>
      <c r="D39" s="26">
        <f>E39+F39</f>
        <v>0</v>
      </c>
      <c r="E39" s="26"/>
      <c r="F39" s="26"/>
      <c r="G39" s="53">
        <f>H39+I39</f>
        <v>0</v>
      </c>
      <c r="H39" s="26"/>
      <c r="I39" s="26"/>
      <c r="J39" s="20" t="e">
        <f t="shared" si="3"/>
        <v>#DIV/0!</v>
      </c>
      <c r="K39" s="20"/>
      <c r="L39" s="20"/>
      <c r="M39" s="7"/>
    </row>
    <row r="40" spans="1:13" ht="78" x14ac:dyDescent="0.3">
      <c r="A40" s="114" t="s">
        <v>58</v>
      </c>
      <c r="B40" s="24" t="s">
        <v>19</v>
      </c>
      <c r="C40" s="25" t="s">
        <v>446</v>
      </c>
      <c r="D40" s="26">
        <f t="shared" si="1"/>
        <v>400000</v>
      </c>
      <c r="E40" s="26"/>
      <c r="F40" s="26">
        <v>400000</v>
      </c>
      <c r="G40" s="20">
        <f t="shared" si="2"/>
        <v>35783.99</v>
      </c>
      <c r="H40" s="26"/>
      <c r="I40" s="26">
        <v>35783.99</v>
      </c>
      <c r="J40" s="20">
        <f t="shared" si="3"/>
        <v>8.9459974999999989</v>
      </c>
      <c r="K40" s="20" t="e">
        <f t="shared" si="4"/>
        <v>#DIV/0!</v>
      </c>
      <c r="L40" s="20">
        <f t="shared" si="5"/>
        <v>8.9459974999999989</v>
      </c>
      <c r="M40" s="7"/>
    </row>
    <row r="41" spans="1:13" ht="15.6" x14ac:dyDescent="0.3">
      <c r="A41" s="114" t="s">
        <v>59</v>
      </c>
      <c r="B41" s="24" t="s">
        <v>19</v>
      </c>
      <c r="C41" s="25" t="s">
        <v>60</v>
      </c>
      <c r="D41" s="26">
        <f t="shared" si="1"/>
        <v>755000</v>
      </c>
      <c r="E41" s="26">
        <f>E42+E43+E44</f>
        <v>0</v>
      </c>
      <c r="F41" s="26">
        <f>F42+F44</f>
        <v>755000</v>
      </c>
      <c r="G41" s="20">
        <f t="shared" si="2"/>
        <v>78473.45</v>
      </c>
      <c r="H41" s="26">
        <f>H42+H43+H44</f>
        <v>10</v>
      </c>
      <c r="I41" s="26">
        <f>I42+I44+I43</f>
        <v>78463.45</v>
      </c>
      <c r="J41" s="20">
        <f t="shared" si="3"/>
        <v>10.393834437086094</v>
      </c>
      <c r="K41" s="20" t="e">
        <f t="shared" si="4"/>
        <v>#DIV/0!</v>
      </c>
      <c r="L41" s="20">
        <f t="shared" si="5"/>
        <v>10.392509933774834</v>
      </c>
      <c r="M41" s="7"/>
    </row>
    <row r="42" spans="1:13" ht="62.4" x14ac:dyDescent="0.3">
      <c r="A42" s="114" t="s">
        <v>61</v>
      </c>
      <c r="B42" s="24" t="s">
        <v>19</v>
      </c>
      <c r="C42" s="25" t="s">
        <v>471</v>
      </c>
      <c r="D42" s="26">
        <f t="shared" si="1"/>
        <v>625000</v>
      </c>
      <c r="E42" s="26"/>
      <c r="F42" s="26">
        <v>625000</v>
      </c>
      <c r="G42" s="20">
        <f t="shared" si="2"/>
        <v>53207.519999999997</v>
      </c>
      <c r="H42" s="26"/>
      <c r="I42" s="26">
        <v>53207.519999999997</v>
      </c>
      <c r="J42" s="20">
        <f t="shared" si="3"/>
        <v>8.5132031999999995</v>
      </c>
      <c r="K42" s="20" t="e">
        <f t="shared" si="4"/>
        <v>#DIV/0!</v>
      </c>
      <c r="L42" s="20">
        <f t="shared" si="5"/>
        <v>8.5132031999999995</v>
      </c>
      <c r="M42" s="7"/>
    </row>
    <row r="43" spans="1:13" ht="63.75" customHeight="1" x14ac:dyDescent="0.3">
      <c r="A43" s="114" t="s">
        <v>459</v>
      </c>
      <c r="B43" s="24" t="s">
        <v>19</v>
      </c>
      <c r="C43" s="25" t="s">
        <v>456</v>
      </c>
      <c r="D43" s="26">
        <f t="shared" si="1"/>
        <v>0</v>
      </c>
      <c r="E43" s="26"/>
      <c r="F43" s="26"/>
      <c r="G43" s="20">
        <f t="shared" si="2"/>
        <v>11.99</v>
      </c>
      <c r="H43" s="26">
        <v>10</v>
      </c>
      <c r="I43" s="26">
        <v>1.99</v>
      </c>
      <c r="J43" s="20" t="e">
        <f t="shared" si="3"/>
        <v>#DIV/0!</v>
      </c>
      <c r="K43" s="20"/>
      <c r="L43" s="20"/>
      <c r="M43" s="7"/>
    </row>
    <row r="44" spans="1:13" ht="62.4" x14ac:dyDescent="0.3">
      <c r="A44" s="114" t="s">
        <v>62</v>
      </c>
      <c r="B44" s="24" t="s">
        <v>19</v>
      </c>
      <c r="C44" s="25" t="s">
        <v>337</v>
      </c>
      <c r="D44" s="26">
        <f t="shared" si="1"/>
        <v>130000</v>
      </c>
      <c r="E44" s="26"/>
      <c r="F44" s="26">
        <v>130000</v>
      </c>
      <c r="G44" s="20">
        <f t="shared" si="2"/>
        <v>25253.94</v>
      </c>
      <c r="H44" s="26"/>
      <c r="I44" s="26">
        <v>25253.94</v>
      </c>
      <c r="J44" s="20">
        <f t="shared" si="3"/>
        <v>19.426107692307692</v>
      </c>
      <c r="K44" s="20" t="e">
        <f t="shared" si="4"/>
        <v>#DIV/0!</v>
      </c>
      <c r="L44" s="20">
        <f t="shared" si="5"/>
        <v>19.426107692307692</v>
      </c>
      <c r="M44" s="7"/>
    </row>
    <row r="45" spans="1:13" ht="15.6" x14ac:dyDescent="0.3">
      <c r="A45" s="115" t="s">
        <v>63</v>
      </c>
      <c r="B45" s="47" t="s">
        <v>19</v>
      </c>
      <c r="C45" s="48" t="s">
        <v>64</v>
      </c>
      <c r="D45" s="49">
        <f t="shared" si="1"/>
        <v>600000</v>
      </c>
      <c r="E45" s="49">
        <f>E46+E48</f>
        <v>600000</v>
      </c>
      <c r="F45" s="49">
        <f>F46+F48</f>
        <v>0</v>
      </c>
      <c r="G45" s="53">
        <f t="shared" si="2"/>
        <v>109612.88</v>
      </c>
      <c r="H45" s="49">
        <f>H46+H48</f>
        <v>109612.88</v>
      </c>
      <c r="I45" s="49">
        <f>I46+I48</f>
        <v>0</v>
      </c>
      <c r="J45" s="53">
        <f t="shared" si="3"/>
        <v>18.268813333333334</v>
      </c>
      <c r="K45" s="53">
        <f t="shared" si="4"/>
        <v>18.268813333333334</v>
      </c>
      <c r="L45" s="53" t="e">
        <f t="shared" si="5"/>
        <v>#DIV/0!</v>
      </c>
      <c r="M45" s="7"/>
    </row>
    <row r="46" spans="1:13" ht="46.8" x14ac:dyDescent="0.3">
      <c r="A46" s="114" t="s">
        <v>65</v>
      </c>
      <c r="B46" s="24" t="s">
        <v>19</v>
      </c>
      <c r="C46" s="25" t="s">
        <v>66</v>
      </c>
      <c r="D46" s="26">
        <f t="shared" si="1"/>
        <v>600000</v>
      </c>
      <c r="E46" s="26">
        <f>E47</f>
        <v>600000</v>
      </c>
      <c r="F46" s="26">
        <f>F47</f>
        <v>0</v>
      </c>
      <c r="G46" s="20">
        <f t="shared" si="2"/>
        <v>109612.88</v>
      </c>
      <c r="H46" s="26">
        <f>H47</f>
        <v>109612.88</v>
      </c>
      <c r="I46" s="26">
        <f>I47</f>
        <v>0</v>
      </c>
      <c r="J46" s="20">
        <f t="shared" si="3"/>
        <v>18.268813333333334</v>
      </c>
      <c r="K46" s="20">
        <f t="shared" si="4"/>
        <v>18.268813333333334</v>
      </c>
      <c r="L46" s="20" t="e">
        <f t="shared" si="5"/>
        <v>#DIV/0!</v>
      </c>
      <c r="M46" s="7"/>
    </row>
    <row r="47" spans="1:13" ht="78" x14ac:dyDescent="0.3">
      <c r="A47" s="114" t="s">
        <v>67</v>
      </c>
      <c r="B47" s="24" t="s">
        <v>19</v>
      </c>
      <c r="C47" s="25" t="s">
        <v>68</v>
      </c>
      <c r="D47" s="26">
        <f t="shared" si="1"/>
        <v>600000</v>
      </c>
      <c r="E47" s="26">
        <v>600000</v>
      </c>
      <c r="F47" s="26"/>
      <c r="G47" s="20">
        <f t="shared" si="2"/>
        <v>109612.88</v>
      </c>
      <c r="H47" s="26">
        <v>109612.88</v>
      </c>
      <c r="I47" s="26"/>
      <c r="J47" s="20">
        <f t="shared" si="3"/>
        <v>18.268813333333334</v>
      </c>
      <c r="K47" s="20">
        <f t="shared" si="4"/>
        <v>18.268813333333334</v>
      </c>
      <c r="L47" s="20" t="e">
        <f t="shared" si="5"/>
        <v>#DIV/0!</v>
      </c>
      <c r="M47" s="7"/>
    </row>
    <row r="48" spans="1:13" ht="62.4" x14ac:dyDescent="0.3">
      <c r="A48" s="114" t="s">
        <v>69</v>
      </c>
      <c r="B48" s="24" t="s">
        <v>19</v>
      </c>
      <c r="C48" s="25" t="s">
        <v>70</v>
      </c>
      <c r="D48" s="26">
        <f t="shared" si="1"/>
        <v>0</v>
      </c>
      <c r="E48" s="26">
        <f>E49</f>
        <v>0</v>
      </c>
      <c r="F48" s="26">
        <f>F49</f>
        <v>0</v>
      </c>
      <c r="G48" s="20">
        <f t="shared" si="2"/>
        <v>0</v>
      </c>
      <c r="H48" s="26">
        <f>H49</f>
        <v>0</v>
      </c>
      <c r="I48" s="26">
        <f>I49</f>
        <v>0</v>
      </c>
      <c r="J48" s="20" t="e">
        <f t="shared" ref="J48:J105" si="6">G48/D48*100</f>
        <v>#DIV/0!</v>
      </c>
      <c r="K48" s="20" t="e">
        <f t="shared" ref="K48:K105" si="7">H48/E48*100</f>
        <v>#DIV/0!</v>
      </c>
      <c r="L48" s="20" t="e">
        <f t="shared" ref="L48:L105" si="8">I48/F48*100</f>
        <v>#DIV/0!</v>
      </c>
      <c r="M48" s="7"/>
    </row>
    <row r="49" spans="1:13" ht="109.2" x14ac:dyDescent="0.3">
      <c r="A49" s="114" t="s">
        <v>71</v>
      </c>
      <c r="B49" s="24" t="s">
        <v>19</v>
      </c>
      <c r="C49" s="25" t="s">
        <v>72</v>
      </c>
      <c r="D49" s="26">
        <f t="shared" si="1"/>
        <v>0</v>
      </c>
      <c r="E49" s="26">
        <f>E50</f>
        <v>0</v>
      </c>
      <c r="F49" s="26">
        <f>F50</f>
        <v>0</v>
      </c>
      <c r="G49" s="20">
        <f t="shared" si="2"/>
        <v>0</v>
      </c>
      <c r="H49" s="26">
        <f>H50</f>
        <v>0</v>
      </c>
      <c r="I49" s="26">
        <f>I50</f>
        <v>0</v>
      </c>
      <c r="J49" s="20" t="e">
        <f t="shared" si="6"/>
        <v>#DIV/0!</v>
      </c>
      <c r="K49" s="20" t="e">
        <f t="shared" si="7"/>
        <v>#DIV/0!</v>
      </c>
      <c r="L49" s="20" t="e">
        <f t="shared" si="8"/>
        <v>#DIV/0!</v>
      </c>
      <c r="M49" s="7"/>
    </row>
    <row r="50" spans="1:13" ht="124.8" x14ac:dyDescent="0.3">
      <c r="A50" s="114" t="s">
        <v>73</v>
      </c>
      <c r="B50" s="24" t="s">
        <v>19</v>
      </c>
      <c r="C50" s="25" t="s">
        <v>74</v>
      </c>
      <c r="D50" s="26">
        <f t="shared" si="1"/>
        <v>0</v>
      </c>
      <c r="E50" s="26"/>
      <c r="F50" s="26"/>
      <c r="G50" s="20">
        <f t="shared" si="2"/>
        <v>0</v>
      </c>
      <c r="H50" s="26"/>
      <c r="I50" s="26"/>
      <c r="J50" s="20" t="e">
        <f t="shared" si="6"/>
        <v>#DIV/0!</v>
      </c>
      <c r="K50" s="20" t="e">
        <f t="shared" si="7"/>
        <v>#DIV/0!</v>
      </c>
      <c r="L50" s="20" t="e">
        <f t="shared" si="8"/>
        <v>#DIV/0!</v>
      </c>
      <c r="M50" s="7"/>
    </row>
    <row r="51" spans="1:13" ht="78" x14ac:dyDescent="0.3">
      <c r="A51" s="115" t="s">
        <v>75</v>
      </c>
      <c r="B51" s="47" t="s">
        <v>19</v>
      </c>
      <c r="C51" s="48" t="s">
        <v>76</v>
      </c>
      <c r="D51" s="49">
        <f t="shared" si="1"/>
        <v>3687100</v>
      </c>
      <c r="E51" s="49">
        <f t="shared" ref="E51:I51" si="9">E52</f>
        <v>2753000</v>
      </c>
      <c r="F51" s="49">
        <f t="shared" si="9"/>
        <v>934100</v>
      </c>
      <c r="G51" s="53">
        <f t="shared" si="2"/>
        <v>2006782.9</v>
      </c>
      <c r="H51" s="49">
        <f t="shared" si="9"/>
        <v>443368.43</v>
      </c>
      <c r="I51" s="49">
        <f t="shared" si="9"/>
        <v>1563414.47</v>
      </c>
      <c r="J51" s="53">
        <f t="shared" si="6"/>
        <v>54.427135146863378</v>
      </c>
      <c r="K51" s="53">
        <f t="shared" si="7"/>
        <v>16.104919360697419</v>
      </c>
      <c r="L51" s="53">
        <f t="shared" si="8"/>
        <v>167.37120972058665</v>
      </c>
      <c r="M51" s="7"/>
    </row>
    <row r="52" spans="1:13" ht="140.4" x14ac:dyDescent="0.3">
      <c r="A52" s="114" t="s">
        <v>77</v>
      </c>
      <c r="B52" s="24" t="s">
        <v>19</v>
      </c>
      <c r="C52" s="25" t="s">
        <v>78</v>
      </c>
      <c r="D52" s="26">
        <f t="shared" si="1"/>
        <v>3687100</v>
      </c>
      <c r="E52" s="26">
        <f>E53+E57</f>
        <v>2753000</v>
      </c>
      <c r="F52" s="26">
        <f>F53+F57+F56</f>
        <v>934100</v>
      </c>
      <c r="G52" s="20">
        <f>H52+I52</f>
        <v>2006782.9</v>
      </c>
      <c r="H52" s="26">
        <f>H53+H57+H60</f>
        <v>443368.43</v>
      </c>
      <c r="I52" s="26">
        <f>I53+I57+I56</f>
        <v>1563414.47</v>
      </c>
      <c r="J52" s="20">
        <f t="shared" si="6"/>
        <v>54.427135146863378</v>
      </c>
      <c r="K52" s="20">
        <f t="shared" si="7"/>
        <v>16.104919360697419</v>
      </c>
      <c r="L52" s="20">
        <f t="shared" si="8"/>
        <v>167.37120972058665</v>
      </c>
      <c r="M52" s="7"/>
    </row>
    <row r="53" spans="1:13" ht="109.2" x14ac:dyDescent="0.3">
      <c r="A53" s="114" t="s">
        <v>79</v>
      </c>
      <c r="B53" s="24" t="s">
        <v>19</v>
      </c>
      <c r="C53" s="25" t="s">
        <v>80</v>
      </c>
      <c r="D53" s="26">
        <f t="shared" si="1"/>
        <v>821100</v>
      </c>
      <c r="E53" s="26">
        <f t="shared" ref="E53:F53" si="10">SUM(E54:E55)</f>
        <v>686000</v>
      </c>
      <c r="F53" s="26">
        <f t="shared" si="10"/>
        <v>135100</v>
      </c>
      <c r="G53" s="20">
        <f t="shared" ref="G53:G59" si="11">H53+I53</f>
        <v>255248.72999999998</v>
      </c>
      <c r="H53" s="26">
        <f>SUM(H54:H55)</f>
        <v>215801.31</v>
      </c>
      <c r="I53" s="26">
        <f>I55</f>
        <v>39447.42</v>
      </c>
      <c r="J53" s="20">
        <f t="shared" si="6"/>
        <v>31.086192911947386</v>
      </c>
      <c r="K53" s="20">
        <f t="shared" si="7"/>
        <v>31.457916909620991</v>
      </c>
      <c r="L53" s="20">
        <f t="shared" si="8"/>
        <v>29.198682457438935</v>
      </c>
      <c r="M53" s="7"/>
    </row>
    <row r="54" spans="1:13" ht="140.4" x14ac:dyDescent="0.3">
      <c r="A54" s="114" t="s">
        <v>81</v>
      </c>
      <c r="B54" s="24" t="s">
        <v>19</v>
      </c>
      <c r="C54" s="25" t="s">
        <v>82</v>
      </c>
      <c r="D54" s="26">
        <f t="shared" si="1"/>
        <v>549000</v>
      </c>
      <c r="E54" s="26">
        <v>549000</v>
      </c>
      <c r="F54" s="26"/>
      <c r="G54" s="20">
        <f t="shared" si="11"/>
        <v>176353.83</v>
      </c>
      <c r="H54" s="26">
        <v>176353.83</v>
      </c>
      <c r="I54" s="26"/>
      <c r="J54" s="20">
        <f t="shared" si="6"/>
        <v>32.12273770491803</v>
      </c>
      <c r="K54" s="20">
        <f t="shared" si="7"/>
        <v>32.12273770491803</v>
      </c>
      <c r="L54" s="20" t="e">
        <f t="shared" si="8"/>
        <v>#DIV/0!</v>
      </c>
      <c r="M54" s="7"/>
    </row>
    <row r="55" spans="1:13" ht="124.8" x14ac:dyDescent="0.3">
      <c r="A55" s="114" t="s">
        <v>83</v>
      </c>
      <c r="B55" s="24" t="s">
        <v>19</v>
      </c>
      <c r="C55" s="25" t="s">
        <v>84</v>
      </c>
      <c r="D55" s="26">
        <f t="shared" si="1"/>
        <v>272100</v>
      </c>
      <c r="E55" s="26">
        <v>137000</v>
      </c>
      <c r="F55" s="26">
        <v>135100</v>
      </c>
      <c r="G55" s="20">
        <f t="shared" si="11"/>
        <v>78894.899999999994</v>
      </c>
      <c r="H55" s="26">
        <v>39447.480000000003</v>
      </c>
      <c r="I55" s="26">
        <v>39447.42</v>
      </c>
      <c r="J55" s="20">
        <f t="shared" si="6"/>
        <v>28.994818081587649</v>
      </c>
      <c r="K55" s="20">
        <f t="shared" si="7"/>
        <v>28.793781021897814</v>
      </c>
      <c r="L55" s="20">
        <f t="shared" si="8"/>
        <v>29.198682457438935</v>
      </c>
      <c r="M55" s="7"/>
    </row>
    <row r="56" spans="1:13" ht="93.75" customHeight="1" x14ac:dyDescent="0.3">
      <c r="A56" s="116" t="str">
        <f>[2]Лист1!$A$53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56" s="24" t="s">
        <v>19</v>
      </c>
      <c r="C56" s="25" t="s">
        <v>451</v>
      </c>
      <c r="D56" s="26">
        <f>E56+F56</f>
        <v>0</v>
      </c>
      <c r="E56" s="26"/>
      <c r="F56" s="26"/>
      <c r="G56" s="20"/>
      <c r="H56" s="26"/>
      <c r="I56" s="26"/>
      <c r="J56" s="26"/>
      <c r="K56" s="20"/>
      <c r="L56" s="20"/>
      <c r="M56" s="7"/>
    </row>
    <row r="57" spans="1:13" ht="124.8" x14ac:dyDescent="0.3">
      <c r="A57" s="114" t="s">
        <v>85</v>
      </c>
      <c r="B57" s="24" t="s">
        <v>19</v>
      </c>
      <c r="C57" s="25" t="s">
        <v>86</v>
      </c>
      <c r="D57" s="26">
        <f t="shared" si="1"/>
        <v>2866000</v>
      </c>
      <c r="E57" s="26">
        <f>E58+E59</f>
        <v>2067000</v>
      </c>
      <c r="F57" s="26">
        <f>F58+F59</f>
        <v>799000</v>
      </c>
      <c r="G57" s="20">
        <f t="shared" si="11"/>
        <v>1751534.17</v>
      </c>
      <c r="H57" s="26">
        <f t="shared" ref="H57" si="12">SUM(H58:H59)</f>
        <v>227567.12</v>
      </c>
      <c r="I57" s="26">
        <f>I59</f>
        <v>1523967.05</v>
      </c>
      <c r="J57" s="26">
        <f>J58+J59</f>
        <v>201.74383565027159</v>
      </c>
      <c r="K57" s="20">
        <f t="shared" si="7"/>
        <v>11.009536526366714</v>
      </c>
      <c r="L57" s="20">
        <f t="shared" si="8"/>
        <v>190.73429912390489</v>
      </c>
      <c r="M57" s="7"/>
    </row>
    <row r="58" spans="1:13" ht="109.2" x14ac:dyDescent="0.3">
      <c r="A58" s="114" t="s">
        <v>87</v>
      </c>
      <c r="B58" s="24" t="s">
        <v>19</v>
      </c>
      <c r="C58" s="25" t="s">
        <v>88</v>
      </c>
      <c r="D58" s="26">
        <f t="shared" si="1"/>
        <v>2067000</v>
      </c>
      <c r="E58" s="26">
        <v>2067000</v>
      </c>
      <c r="F58" s="26"/>
      <c r="G58" s="20">
        <f t="shared" si="11"/>
        <v>227567.12</v>
      </c>
      <c r="H58" s="26">
        <v>227567.12</v>
      </c>
      <c r="I58" s="26"/>
      <c r="J58" s="20">
        <f t="shared" si="6"/>
        <v>11.009536526366714</v>
      </c>
      <c r="K58" s="20">
        <f t="shared" si="7"/>
        <v>11.009536526366714</v>
      </c>
      <c r="L58" s="20" t="e">
        <f t="shared" si="8"/>
        <v>#DIV/0!</v>
      </c>
      <c r="M58" s="7"/>
    </row>
    <row r="59" spans="1:13" ht="93.6" x14ac:dyDescent="0.3">
      <c r="A59" s="114" t="s">
        <v>89</v>
      </c>
      <c r="B59" s="24" t="s">
        <v>19</v>
      </c>
      <c r="C59" s="25" t="s">
        <v>434</v>
      </c>
      <c r="D59" s="26">
        <f t="shared" si="1"/>
        <v>799000</v>
      </c>
      <c r="E59" s="26"/>
      <c r="F59" s="26">
        <v>799000</v>
      </c>
      <c r="G59" s="20">
        <f t="shared" si="11"/>
        <v>1523967.05</v>
      </c>
      <c r="H59" s="26"/>
      <c r="I59" s="26">
        <v>1523967.05</v>
      </c>
      <c r="J59" s="20">
        <f t="shared" si="6"/>
        <v>190.73429912390489</v>
      </c>
      <c r="K59" s="20" t="e">
        <f t="shared" si="7"/>
        <v>#DIV/0!</v>
      </c>
      <c r="L59" s="20">
        <f t="shared" si="8"/>
        <v>190.73429912390489</v>
      </c>
      <c r="M59" s="7"/>
    </row>
    <row r="60" spans="1:13" ht="313.5" customHeight="1" x14ac:dyDescent="0.3">
      <c r="A60" s="114" t="s">
        <v>442</v>
      </c>
      <c r="B60" s="24" t="s">
        <v>19</v>
      </c>
      <c r="C60" s="25" t="s">
        <v>441</v>
      </c>
      <c r="D60" s="26">
        <f>E60+F60</f>
        <v>0</v>
      </c>
      <c r="E60" s="26"/>
      <c r="F60" s="26"/>
      <c r="G60" s="20">
        <f>H60+I60</f>
        <v>0</v>
      </c>
      <c r="H60" s="26"/>
      <c r="I60" s="26"/>
      <c r="J60" s="20" t="e">
        <f t="shared" si="6"/>
        <v>#DIV/0!</v>
      </c>
      <c r="K60" s="20"/>
      <c r="L60" s="20"/>
      <c r="M60" s="7"/>
    </row>
    <row r="61" spans="1:13" ht="31.2" x14ac:dyDescent="0.3">
      <c r="A61" s="115" t="s">
        <v>90</v>
      </c>
      <c r="B61" s="47" t="s">
        <v>19</v>
      </c>
      <c r="C61" s="48" t="s">
        <v>91</v>
      </c>
      <c r="D61" s="49">
        <f t="shared" si="1"/>
        <v>96000</v>
      </c>
      <c r="E61" s="49">
        <f>E62</f>
        <v>96000</v>
      </c>
      <c r="F61" s="49">
        <f>F62</f>
        <v>0</v>
      </c>
      <c r="G61" s="53">
        <f t="shared" si="2"/>
        <v>152439.19</v>
      </c>
      <c r="H61" s="49">
        <f>H62</f>
        <v>152439.19</v>
      </c>
      <c r="I61" s="49">
        <f>I62</f>
        <v>0</v>
      </c>
      <c r="J61" s="53">
        <f t="shared" si="6"/>
        <v>158.79082291666666</v>
      </c>
      <c r="K61" s="53">
        <f t="shared" si="7"/>
        <v>158.79082291666666</v>
      </c>
      <c r="L61" s="53" t="e">
        <f t="shared" si="8"/>
        <v>#DIV/0!</v>
      </c>
      <c r="M61" s="7"/>
    </row>
    <row r="62" spans="1:13" ht="31.2" x14ac:dyDescent="0.3">
      <c r="A62" s="114" t="s">
        <v>92</v>
      </c>
      <c r="B62" s="24" t="s">
        <v>19</v>
      </c>
      <c r="C62" s="25" t="s">
        <v>93</v>
      </c>
      <c r="D62" s="26">
        <f t="shared" si="1"/>
        <v>96000</v>
      </c>
      <c r="E62" s="26">
        <f>SUM(E63:E66)</f>
        <v>96000</v>
      </c>
      <c r="F62" s="26">
        <f>SUM(F63:F66)</f>
        <v>0</v>
      </c>
      <c r="G62" s="20">
        <f t="shared" si="2"/>
        <v>152439.19</v>
      </c>
      <c r="H62" s="26">
        <f>SUM(H63:H66)</f>
        <v>152439.19</v>
      </c>
      <c r="I62" s="26">
        <f>SUM(I63:I66)</f>
        <v>0</v>
      </c>
      <c r="J62" s="20">
        <f t="shared" si="6"/>
        <v>158.79082291666666</v>
      </c>
      <c r="K62" s="20">
        <f t="shared" si="7"/>
        <v>158.79082291666666</v>
      </c>
      <c r="L62" s="20" t="e">
        <f t="shared" si="8"/>
        <v>#DIV/0!</v>
      </c>
      <c r="M62" s="7"/>
    </row>
    <row r="63" spans="1:13" ht="46.8" x14ac:dyDescent="0.3">
      <c r="A63" s="114" t="s">
        <v>94</v>
      </c>
      <c r="B63" s="24" t="s">
        <v>19</v>
      </c>
      <c r="C63" s="25" t="s">
        <v>95</v>
      </c>
      <c r="D63" s="26">
        <f t="shared" si="1"/>
        <v>53000</v>
      </c>
      <c r="E63" s="26">
        <v>53000</v>
      </c>
      <c r="F63" s="26"/>
      <c r="G63" s="20">
        <f t="shared" si="2"/>
        <v>118555.56</v>
      </c>
      <c r="H63" s="26">
        <v>118555.56</v>
      </c>
      <c r="I63" s="26"/>
      <c r="J63" s="20">
        <f t="shared" si="6"/>
        <v>223.6897358490566</v>
      </c>
      <c r="K63" s="20">
        <f t="shared" si="7"/>
        <v>223.6897358490566</v>
      </c>
      <c r="L63" s="20" t="e">
        <f t="shared" si="8"/>
        <v>#DIV/0!</v>
      </c>
      <c r="M63" s="7"/>
    </row>
    <row r="64" spans="1:13" ht="46.8" x14ac:dyDescent="0.3">
      <c r="A64" s="114" t="s">
        <v>96</v>
      </c>
      <c r="B64" s="24" t="s">
        <v>19</v>
      </c>
      <c r="C64" s="25" t="s">
        <v>448</v>
      </c>
      <c r="D64" s="26">
        <f t="shared" si="1"/>
        <v>1000</v>
      </c>
      <c r="E64" s="26">
        <v>1000</v>
      </c>
      <c r="F64" s="26"/>
      <c r="G64" s="49">
        <f>H64</f>
        <v>73.78</v>
      </c>
      <c r="H64" s="26">
        <v>73.78</v>
      </c>
      <c r="I64" s="26"/>
      <c r="J64" s="20">
        <f t="shared" si="6"/>
        <v>7.3780000000000001</v>
      </c>
      <c r="K64" s="20">
        <f t="shared" si="7"/>
        <v>7.3780000000000001</v>
      </c>
      <c r="L64" s="20" t="e">
        <f t="shared" si="8"/>
        <v>#DIV/0!</v>
      </c>
      <c r="M64" s="7"/>
    </row>
    <row r="65" spans="1:13" ht="31.2" x14ac:dyDescent="0.3">
      <c r="A65" s="114" t="s">
        <v>97</v>
      </c>
      <c r="B65" s="24" t="s">
        <v>19</v>
      </c>
      <c r="C65" s="25" t="s">
        <v>98</v>
      </c>
      <c r="D65" s="26">
        <f t="shared" si="1"/>
        <v>2000</v>
      </c>
      <c r="E65" s="26">
        <v>2000</v>
      </c>
      <c r="F65" s="26"/>
      <c r="G65" s="20">
        <f t="shared" si="2"/>
        <v>774.68</v>
      </c>
      <c r="H65" s="26">
        <v>774.68</v>
      </c>
      <c r="I65" s="26"/>
      <c r="J65" s="20">
        <f t="shared" si="6"/>
        <v>38.733999999999995</v>
      </c>
      <c r="K65" s="20">
        <f t="shared" si="7"/>
        <v>38.733999999999995</v>
      </c>
      <c r="L65" s="20" t="e">
        <f t="shared" si="8"/>
        <v>#DIV/0!</v>
      </c>
      <c r="M65" s="7"/>
    </row>
    <row r="66" spans="1:13" ht="31.2" x14ac:dyDescent="0.3">
      <c r="A66" s="114" t="s">
        <v>99</v>
      </c>
      <c r="B66" s="24" t="s">
        <v>19</v>
      </c>
      <c r="C66" s="25" t="s">
        <v>452</v>
      </c>
      <c r="D66" s="26">
        <f t="shared" si="1"/>
        <v>40000</v>
      </c>
      <c r="E66" s="26">
        <v>40000</v>
      </c>
      <c r="F66" s="26"/>
      <c r="G66" s="20">
        <f t="shared" si="2"/>
        <v>33035.17</v>
      </c>
      <c r="H66" s="26">
        <v>33035.17</v>
      </c>
      <c r="I66" s="26"/>
      <c r="J66" s="20">
        <f t="shared" si="6"/>
        <v>82.587924999999998</v>
      </c>
      <c r="K66" s="20">
        <f t="shared" si="7"/>
        <v>82.587924999999998</v>
      </c>
      <c r="L66" s="20" t="e">
        <f t="shared" si="8"/>
        <v>#DIV/0!</v>
      </c>
      <c r="M66" s="7"/>
    </row>
    <row r="67" spans="1:13" ht="62.4" x14ac:dyDescent="0.3">
      <c r="A67" s="115" t="s">
        <v>100</v>
      </c>
      <c r="B67" s="47" t="s">
        <v>19</v>
      </c>
      <c r="C67" s="48" t="s">
        <v>101</v>
      </c>
      <c r="D67" s="49">
        <f t="shared" si="1"/>
        <v>16711200</v>
      </c>
      <c r="E67" s="49">
        <f>E68+E72+E71</f>
        <v>16711200</v>
      </c>
      <c r="F67" s="49"/>
      <c r="G67" s="53">
        <f t="shared" si="2"/>
        <v>4163065.6599999997</v>
      </c>
      <c r="H67" s="49">
        <f>H68+H72+H71</f>
        <v>3954392.03</v>
      </c>
      <c r="I67" s="49">
        <f>I73</f>
        <v>208673.63</v>
      </c>
      <c r="J67" s="53">
        <f t="shared" si="6"/>
        <v>24.911829551438554</v>
      </c>
      <c r="K67" s="53">
        <f t="shared" si="7"/>
        <v>23.663124311838764</v>
      </c>
      <c r="L67" s="53" t="e">
        <f t="shared" si="8"/>
        <v>#DIV/0!</v>
      </c>
      <c r="M67" s="7"/>
    </row>
    <row r="68" spans="1:13" ht="31.2" x14ac:dyDescent="0.3">
      <c r="A68" s="114" t="s">
        <v>102</v>
      </c>
      <c r="B68" s="24" t="s">
        <v>19</v>
      </c>
      <c r="C68" s="25" t="s">
        <v>103</v>
      </c>
      <c r="D68" s="26">
        <f t="shared" si="1"/>
        <v>16710000</v>
      </c>
      <c r="E68" s="26">
        <f t="shared" ref="E68:H69" si="13">E69</f>
        <v>16710000</v>
      </c>
      <c r="F68" s="26"/>
      <c r="G68" s="20">
        <f t="shared" si="2"/>
        <v>3849495.71</v>
      </c>
      <c r="H68" s="26">
        <f t="shared" si="13"/>
        <v>3849495.71</v>
      </c>
      <c r="I68" s="26"/>
      <c r="J68" s="20">
        <f t="shared" si="6"/>
        <v>23.037077857570317</v>
      </c>
      <c r="K68" s="20">
        <f t="shared" si="7"/>
        <v>23.037077857570317</v>
      </c>
      <c r="L68" s="20" t="e">
        <f t="shared" si="8"/>
        <v>#DIV/0!</v>
      </c>
      <c r="M68" s="7"/>
    </row>
    <row r="69" spans="1:13" ht="31.2" x14ac:dyDescent="0.3">
      <c r="A69" s="114" t="s">
        <v>104</v>
      </c>
      <c r="B69" s="24" t="s">
        <v>19</v>
      </c>
      <c r="C69" s="25" t="s">
        <v>105</v>
      </c>
      <c r="D69" s="26">
        <f t="shared" si="1"/>
        <v>16710000</v>
      </c>
      <c r="E69" s="26">
        <f t="shared" si="13"/>
        <v>16710000</v>
      </c>
      <c r="F69" s="26"/>
      <c r="G69" s="20">
        <f t="shared" si="2"/>
        <v>3849495.71</v>
      </c>
      <c r="H69" s="26">
        <f t="shared" si="13"/>
        <v>3849495.71</v>
      </c>
      <c r="I69" s="26"/>
      <c r="J69" s="20">
        <f t="shared" si="6"/>
        <v>23.037077857570317</v>
      </c>
      <c r="K69" s="20">
        <f t="shared" si="7"/>
        <v>23.037077857570317</v>
      </c>
      <c r="L69" s="20" t="e">
        <f t="shared" si="8"/>
        <v>#DIV/0!</v>
      </c>
      <c r="M69" s="7"/>
    </row>
    <row r="70" spans="1:13" ht="46.8" x14ac:dyDescent="0.3">
      <c r="A70" s="114" t="s">
        <v>106</v>
      </c>
      <c r="B70" s="24" t="s">
        <v>19</v>
      </c>
      <c r="C70" s="25" t="s">
        <v>107</v>
      </c>
      <c r="D70" s="26">
        <f t="shared" si="1"/>
        <v>16710000</v>
      </c>
      <c r="E70" s="26">
        <v>16710000</v>
      </c>
      <c r="F70" s="26"/>
      <c r="G70" s="20">
        <f t="shared" si="2"/>
        <v>3849495.71</v>
      </c>
      <c r="H70" s="26">
        <v>3849495.71</v>
      </c>
      <c r="I70" s="26"/>
      <c r="J70" s="20">
        <f t="shared" si="6"/>
        <v>23.037077857570317</v>
      </c>
      <c r="K70" s="20">
        <f t="shared" si="7"/>
        <v>23.037077857570317</v>
      </c>
      <c r="L70" s="20" t="e">
        <f t="shared" si="8"/>
        <v>#DIV/0!</v>
      </c>
      <c r="M70" s="7"/>
    </row>
    <row r="71" spans="1:13" ht="93.6" x14ac:dyDescent="0.3">
      <c r="A71" s="114" t="s">
        <v>465</v>
      </c>
      <c r="B71" s="24" t="s">
        <v>19</v>
      </c>
      <c r="C71" s="25" t="s">
        <v>463</v>
      </c>
      <c r="D71" s="26">
        <f>E71+F71</f>
        <v>0</v>
      </c>
      <c r="E71" s="26"/>
      <c r="F71" s="26"/>
      <c r="G71" s="20">
        <f>H71+I71</f>
        <v>0</v>
      </c>
      <c r="H71" s="26"/>
      <c r="I71" s="26"/>
      <c r="J71" s="20" t="e">
        <f t="shared" si="6"/>
        <v>#DIV/0!</v>
      </c>
      <c r="K71" s="20"/>
      <c r="L71" s="20"/>
      <c r="M71" s="7"/>
    </row>
    <row r="72" spans="1:13" ht="31.2" x14ac:dyDescent="0.3">
      <c r="A72" s="114" t="s">
        <v>462</v>
      </c>
      <c r="B72" s="24" t="s">
        <v>19</v>
      </c>
      <c r="C72" s="25" t="s">
        <v>391</v>
      </c>
      <c r="D72" s="26">
        <f>E72</f>
        <v>1200</v>
      </c>
      <c r="E72" s="26">
        <v>1200</v>
      </c>
      <c r="F72" s="26"/>
      <c r="G72" s="20">
        <f>H72</f>
        <v>104896.32000000001</v>
      </c>
      <c r="H72" s="26">
        <v>104896.32000000001</v>
      </c>
      <c r="I72" s="26"/>
      <c r="J72" s="20">
        <f t="shared" si="6"/>
        <v>8741.36</v>
      </c>
      <c r="K72" s="20"/>
      <c r="L72" s="20"/>
      <c r="M72" s="7"/>
    </row>
    <row r="73" spans="1:13" ht="31.2" x14ac:dyDescent="0.3">
      <c r="A73" s="114" t="s">
        <v>472</v>
      </c>
      <c r="B73" s="24" t="s">
        <v>19</v>
      </c>
      <c r="C73" s="25" t="s">
        <v>473</v>
      </c>
      <c r="D73" s="26"/>
      <c r="E73" s="26"/>
      <c r="F73" s="26"/>
      <c r="G73" s="20"/>
      <c r="H73" s="26"/>
      <c r="I73" s="26">
        <v>208673.63</v>
      </c>
      <c r="J73" s="20"/>
      <c r="K73" s="20"/>
      <c r="L73" s="20"/>
      <c r="M73" s="7"/>
    </row>
    <row r="74" spans="1:13" ht="46.8" x14ac:dyDescent="0.3">
      <c r="A74" s="115" t="s">
        <v>108</v>
      </c>
      <c r="B74" s="47" t="s">
        <v>19</v>
      </c>
      <c r="C74" s="48" t="s">
        <v>109</v>
      </c>
      <c r="D74" s="49">
        <f t="shared" si="1"/>
        <v>196300</v>
      </c>
      <c r="E74" s="49">
        <f t="shared" ref="E74:E76" si="14">E75</f>
        <v>100000</v>
      </c>
      <c r="F74" s="49">
        <f>F78</f>
        <v>96300</v>
      </c>
      <c r="G74" s="53">
        <f t="shared" si="2"/>
        <v>96301.85</v>
      </c>
      <c r="H74" s="49">
        <f>H75+H78</f>
        <v>48150.92</v>
      </c>
      <c r="I74" s="49">
        <f>I75+I78</f>
        <v>48150.93</v>
      </c>
      <c r="J74" s="53">
        <f t="shared" si="6"/>
        <v>49.058507386653083</v>
      </c>
      <c r="K74" s="53">
        <f t="shared" si="7"/>
        <v>48.150919999999999</v>
      </c>
      <c r="L74" s="53">
        <f t="shared" si="8"/>
        <v>50.000965732087231</v>
      </c>
      <c r="M74" s="7"/>
    </row>
    <row r="75" spans="1:13" ht="124.8" x14ac:dyDescent="0.3">
      <c r="A75" s="114" t="s">
        <v>110</v>
      </c>
      <c r="B75" s="24" t="s">
        <v>19</v>
      </c>
      <c r="C75" s="25" t="s">
        <v>111</v>
      </c>
      <c r="D75" s="26">
        <f t="shared" si="1"/>
        <v>100000</v>
      </c>
      <c r="E75" s="26">
        <f t="shared" si="14"/>
        <v>100000</v>
      </c>
      <c r="F75" s="26"/>
      <c r="G75" s="20">
        <f t="shared" si="2"/>
        <v>0</v>
      </c>
      <c r="H75" s="26">
        <f t="shared" ref="H75:I76" si="15">H76</f>
        <v>0</v>
      </c>
      <c r="I75" s="26">
        <f t="shared" si="15"/>
        <v>0</v>
      </c>
      <c r="J75" s="20">
        <f t="shared" si="6"/>
        <v>0</v>
      </c>
      <c r="K75" s="20">
        <f t="shared" si="7"/>
        <v>0</v>
      </c>
      <c r="L75" s="20" t="e">
        <f t="shared" si="8"/>
        <v>#DIV/0!</v>
      </c>
      <c r="M75" s="7"/>
    </row>
    <row r="76" spans="1:13" ht="156" x14ac:dyDescent="0.3">
      <c r="A76" s="114" t="s">
        <v>112</v>
      </c>
      <c r="B76" s="24" t="s">
        <v>19</v>
      </c>
      <c r="C76" s="25" t="s">
        <v>113</v>
      </c>
      <c r="D76" s="26">
        <f t="shared" si="1"/>
        <v>100000</v>
      </c>
      <c r="E76" s="26">
        <f t="shared" si="14"/>
        <v>100000</v>
      </c>
      <c r="F76" s="26"/>
      <c r="G76" s="20">
        <f t="shared" si="2"/>
        <v>0</v>
      </c>
      <c r="H76" s="26">
        <f t="shared" si="15"/>
        <v>0</v>
      </c>
      <c r="I76" s="26">
        <f t="shared" si="15"/>
        <v>0</v>
      </c>
      <c r="J76" s="20">
        <f t="shared" si="6"/>
        <v>0</v>
      </c>
      <c r="K76" s="20">
        <f t="shared" si="7"/>
        <v>0</v>
      </c>
      <c r="L76" s="20" t="e">
        <f t="shared" si="8"/>
        <v>#DIV/0!</v>
      </c>
      <c r="M76" s="7"/>
    </row>
    <row r="77" spans="1:13" ht="156" x14ac:dyDescent="0.3">
      <c r="A77" s="114" t="s">
        <v>114</v>
      </c>
      <c r="B77" s="24" t="s">
        <v>19</v>
      </c>
      <c r="C77" s="25" t="s">
        <v>115</v>
      </c>
      <c r="D77" s="26">
        <f t="shared" si="1"/>
        <v>100000</v>
      </c>
      <c r="E77" s="26">
        <v>100000</v>
      </c>
      <c r="F77" s="26"/>
      <c r="G77" s="20">
        <f t="shared" si="2"/>
        <v>0</v>
      </c>
      <c r="H77" s="26"/>
      <c r="I77" s="26"/>
      <c r="J77" s="20">
        <f t="shared" si="6"/>
        <v>0</v>
      </c>
      <c r="K77" s="20">
        <f t="shared" si="7"/>
        <v>0</v>
      </c>
      <c r="L77" s="20" t="e">
        <f t="shared" si="8"/>
        <v>#DIV/0!</v>
      </c>
      <c r="M77" s="7"/>
    </row>
    <row r="78" spans="1:13" ht="126" customHeight="1" x14ac:dyDescent="0.3">
      <c r="A78" s="114" t="str">
        <f>[2]Лист1!$A$66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B78" s="24" t="s">
        <v>19</v>
      </c>
      <c r="C78" s="25" t="s">
        <v>474</v>
      </c>
      <c r="D78" s="26">
        <f>E78+F78</f>
        <v>96300</v>
      </c>
      <c r="E78" s="26"/>
      <c r="F78" s="26">
        <v>96300</v>
      </c>
      <c r="G78" s="20">
        <f>H78+I78</f>
        <v>96301.85</v>
      </c>
      <c r="H78" s="26">
        <v>48150.92</v>
      </c>
      <c r="I78" s="26">
        <v>48150.93</v>
      </c>
      <c r="J78" s="20">
        <f t="shared" si="6"/>
        <v>100.00192107995846</v>
      </c>
      <c r="K78" s="20"/>
      <c r="L78" s="20"/>
      <c r="M78" s="7"/>
    </row>
    <row r="79" spans="1:13" ht="31.2" x14ac:dyDescent="0.3">
      <c r="A79" s="115" t="s">
        <v>116</v>
      </c>
      <c r="B79" s="63" t="s">
        <v>19</v>
      </c>
      <c r="C79" s="64" t="s">
        <v>117</v>
      </c>
      <c r="D79" s="49">
        <f t="shared" si="1"/>
        <v>191000</v>
      </c>
      <c r="E79" s="49">
        <f>E80+E95+E97+E100</f>
        <v>191000</v>
      </c>
      <c r="F79" s="49">
        <f>F80+F95+F97+F100</f>
        <v>0</v>
      </c>
      <c r="G79" s="53">
        <f t="shared" si="2"/>
        <v>80711.929999999993</v>
      </c>
      <c r="H79" s="49">
        <f>H80+H95+H97+H100+H92</f>
        <v>80711.929999999993</v>
      </c>
      <c r="I79" s="49">
        <f>I80+I95+I97+I100</f>
        <v>0</v>
      </c>
      <c r="J79" s="53">
        <f t="shared" si="6"/>
        <v>42.257554973821989</v>
      </c>
      <c r="K79" s="53">
        <f t="shared" si="7"/>
        <v>42.257554973821989</v>
      </c>
      <c r="L79" s="53" t="e">
        <f t="shared" si="8"/>
        <v>#DIV/0!</v>
      </c>
      <c r="M79" s="7"/>
    </row>
    <row r="80" spans="1:13" ht="62.4" x14ac:dyDescent="0.3">
      <c r="A80" s="117" t="s">
        <v>349</v>
      </c>
      <c r="B80" s="65" t="s">
        <v>19</v>
      </c>
      <c r="C80" s="66" t="s">
        <v>350</v>
      </c>
      <c r="D80" s="62">
        <f>E80+F80</f>
        <v>108000</v>
      </c>
      <c r="E80" s="26">
        <f>E84+E86+E88+E90+E94+E93+E81+E83+E82+E92</f>
        <v>108000</v>
      </c>
      <c r="F80" s="26">
        <f>F84+F86+F88+F90</f>
        <v>0</v>
      </c>
      <c r="G80" s="20">
        <f>H80+I80</f>
        <v>46058.18</v>
      </c>
      <c r="H80" s="26">
        <f>H84+H86+H88+H90+H81+H94+H93+H83+H82</f>
        <v>46058.18</v>
      </c>
      <c r="I80" s="26">
        <f>I84+I86+I88+I90+I82</f>
        <v>0</v>
      </c>
      <c r="J80" s="20">
        <f t="shared" si="6"/>
        <v>42.646462962962964</v>
      </c>
      <c r="K80" s="20">
        <f t="shared" si="7"/>
        <v>42.646462962962964</v>
      </c>
      <c r="L80" s="20" t="e">
        <f t="shared" si="8"/>
        <v>#DIV/0!</v>
      </c>
      <c r="M80" s="7"/>
    </row>
    <row r="81" spans="1:13" ht="142.5" customHeight="1" x14ac:dyDescent="0.3">
      <c r="A81" s="117" t="s">
        <v>396</v>
      </c>
      <c r="B81" s="65" t="s">
        <v>19</v>
      </c>
      <c r="C81" s="66" t="s">
        <v>393</v>
      </c>
      <c r="D81" s="62">
        <f>E81+F81</f>
        <v>20000</v>
      </c>
      <c r="E81" s="26">
        <v>20000</v>
      </c>
      <c r="F81" s="26"/>
      <c r="G81" s="20">
        <f>H81+I81</f>
        <v>1800</v>
      </c>
      <c r="H81" s="26">
        <v>1800</v>
      </c>
      <c r="I81" s="26"/>
      <c r="J81" s="20">
        <f t="shared" si="6"/>
        <v>9</v>
      </c>
      <c r="K81" s="20"/>
      <c r="L81" s="20"/>
      <c r="M81" s="7"/>
    </row>
    <row r="82" spans="1:13" ht="123" customHeight="1" x14ac:dyDescent="0.3">
      <c r="A82" s="118" t="s">
        <v>454</v>
      </c>
      <c r="B82" s="65" t="s">
        <v>19</v>
      </c>
      <c r="C82" s="66" t="s">
        <v>453</v>
      </c>
      <c r="D82" s="62">
        <f>E82+F82</f>
        <v>22000</v>
      </c>
      <c r="E82" s="26">
        <v>22000</v>
      </c>
      <c r="F82" s="26"/>
      <c r="G82" s="20">
        <f>H82+I82</f>
        <v>4500</v>
      </c>
      <c r="H82" s="26">
        <v>4500</v>
      </c>
      <c r="I82" s="26"/>
      <c r="J82" s="20">
        <f t="shared" si="6"/>
        <v>20.454545454545457</v>
      </c>
      <c r="K82" s="20"/>
      <c r="L82" s="20"/>
      <c r="M82" s="7"/>
    </row>
    <row r="83" spans="1:13" ht="150" customHeight="1" x14ac:dyDescent="0.3">
      <c r="A83" s="117" t="s">
        <v>443</v>
      </c>
      <c r="B83" s="65" t="s">
        <v>19</v>
      </c>
      <c r="C83" s="66" t="s">
        <v>439</v>
      </c>
      <c r="D83" s="62">
        <f>E83</f>
        <v>1000</v>
      </c>
      <c r="E83" s="26">
        <v>1000</v>
      </c>
      <c r="F83" s="26"/>
      <c r="G83" s="20">
        <f>H83</f>
        <v>0</v>
      </c>
      <c r="H83" s="26"/>
      <c r="I83" s="26"/>
      <c r="J83" s="20">
        <f t="shared" si="6"/>
        <v>0</v>
      </c>
      <c r="K83" s="20"/>
      <c r="L83" s="20"/>
      <c r="M83" s="7"/>
    </row>
    <row r="84" spans="1:13" ht="109.2" x14ac:dyDescent="0.3">
      <c r="A84" s="117" t="s">
        <v>351</v>
      </c>
      <c r="B84" s="65" t="s">
        <v>19</v>
      </c>
      <c r="C84" s="66" t="s">
        <v>352</v>
      </c>
      <c r="D84" s="62">
        <f t="shared" ref="D84:D107" si="16">E84+F84</f>
        <v>0</v>
      </c>
      <c r="E84" s="26"/>
      <c r="F84" s="26">
        <f>F85</f>
        <v>0</v>
      </c>
      <c r="G84" s="20">
        <f t="shared" ref="G84:G99" si="17">H84+I84</f>
        <v>0</v>
      </c>
      <c r="H84" s="26">
        <f>H85</f>
        <v>0</v>
      </c>
      <c r="I84" s="26">
        <f>I85</f>
        <v>0</v>
      </c>
      <c r="J84" s="20" t="e">
        <f t="shared" si="6"/>
        <v>#DIV/0!</v>
      </c>
      <c r="K84" s="20" t="e">
        <f t="shared" si="7"/>
        <v>#DIV/0!</v>
      </c>
      <c r="L84" s="53" t="e">
        <f t="shared" si="8"/>
        <v>#DIV/0!</v>
      </c>
      <c r="M84" s="7"/>
    </row>
    <row r="85" spans="1:13" ht="145.5" customHeight="1" x14ac:dyDescent="0.3">
      <c r="A85" s="117" t="s">
        <v>353</v>
      </c>
      <c r="B85" s="65" t="s">
        <v>19</v>
      </c>
      <c r="C85" s="66" t="s">
        <v>354</v>
      </c>
      <c r="D85" s="62">
        <f t="shared" si="16"/>
        <v>0</v>
      </c>
      <c r="E85" s="26"/>
      <c r="F85" s="26"/>
      <c r="G85" s="20">
        <f t="shared" si="17"/>
        <v>0</v>
      </c>
      <c r="H85" s="26"/>
      <c r="I85" s="49"/>
      <c r="J85" s="20" t="e">
        <f t="shared" si="6"/>
        <v>#DIV/0!</v>
      </c>
      <c r="K85" s="20" t="e">
        <f t="shared" si="7"/>
        <v>#DIV/0!</v>
      </c>
      <c r="L85" s="53" t="e">
        <f t="shared" si="8"/>
        <v>#DIV/0!</v>
      </c>
      <c r="M85" s="7"/>
    </row>
    <row r="86" spans="1:13" ht="93.6" x14ac:dyDescent="0.3">
      <c r="A86" s="117" t="s">
        <v>355</v>
      </c>
      <c r="B86" s="65" t="s">
        <v>19</v>
      </c>
      <c r="C86" s="66" t="s">
        <v>356</v>
      </c>
      <c r="D86" s="62">
        <f t="shared" si="16"/>
        <v>1000</v>
      </c>
      <c r="E86" s="26">
        <f>E87</f>
        <v>1000</v>
      </c>
      <c r="F86" s="26">
        <f>F87</f>
        <v>0</v>
      </c>
      <c r="G86" s="20">
        <f t="shared" si="17"/>
        <v>0</v>
      </c>
      <c r="H86" s="26">
        <f>H87</f>
        <v>0</v>
      </c>
      <c r="I86" s="26">
        <f>I87</f>
        <v>0</v>
      </c>
      <c r="J86" s="20">
        <f t="shared" si="6"/>
        <v>0</v>
      </c>
      <c r="K86" s="20">
        <f t="shared" si="7"/>
        <v>0</v>
      </c>
      <c r="L86" s="53" t="e">
        <f t="shared" si="8"/>
        <v>#DIV/0!</v>
      </c>
      <c r="M86" s="7"/>
    </row>
    <row r="87" spans="1:13" ht="124.8" x14ac:dyDescent="0.3">
      <c r="A87" s="117" t="s">
        <v>357</v>
      </c>
      <c r="B87" s="65" t="s">
        <v>19</v>
      </c>
      <c r="C87" s="66" t="s">
        <v>358</v>
      </c>
      <c r="D87" s="62">
        <f t="shared" si="16"/>
        <v>1000</v>
      </c>
      <c r="E87" s="26">
        <v>1000</v>
      </c>
      <c r="F87" s="26"/>
      <c r="G87" s="20">
        <f t="shared" si="17"/>
        <v>0</v>
      </c>
      <c r="H87" s="26"/>
      <c r="I87" s="49"/>
      <c r="J87" s="20">
        <f t="shared" si="6"/>
        <v>0</v>
      </c>
      <c r="K87" s="20">
        <f t="shared" si="7"/>
        <v>0</v>
      </c>
      <c r="L87" s="53" t="e">
        <f t="shared" si="8"/>
        <v>#DIV/0!</v>
      </c>
      <c r="M87" s="7"/>
    </row>
    <row r="88" spans="1:13" ht="124.8" x14ac:dyDescent="0.3">
      <c r="A88" s="117" t="s">
        <v>359</v>
      </c>
      <c r="B88" s="65" t="s">
        <v>19</v>
      </c>
      <c r="C88" s="66" t="s">
        <v>360</v>
      </c>
      <c r="D88" s="62">
        <f t="shared" si="16"/>
        <v>1000</v>
      </c>
      <c r="E88" s="26">
        <f>E89</f>
        <v>1000</v>
      </c>
      <c r="F88" s="26">
        <f>F89</f>
        <v>0</v>
      </c>
      <c r="G88" s="20">
        <f t="shared" si="17"/>
        <v>0</v>
      </c>
      <c r="H88" s="26">
        <f>H89</f>
        <v>0</v>
      </c>
      <c r="I88" s="26">
        <f>I89</f>
        <v>0</v>
      </c>
      <c r="J88" s="20">
        <f t="shared" si="6"/>
        <v>0</v>
      </c>
      <c r="K88" s="20">
        <f t="shared" si="7"/>
        <v>0</v>
      </c>
      <c r="L88" s="53" t="e">
        <f t="shared" si="8"/>
        <v>#DIV/0!</v>
      </c>
      <c r="M88" s="7"/>
    </row>
    <row r="89" spans="1:13" ht="171.6" x14ac:dyDescent="0.3">
      <c r="A89" s="117" t="s">
        <v>361</v>
      </c>
      <c r="B89" s="65" t="s">
        <v>19</v>
      </c>
      <c r="C89" s="66" t="s">
        <v>362</v>
      </c>
      <c r="D89" s="62">
        <f t="shared" si="16"/>
        <v>1000</v>
      </c>
      <c r="E89" s="26">
        <v>1000</v>
      </c>
      <c r="F89" s="26"/>
      <c r="G89" s="20">
        <f t="shared" si="17"/>
        <v>0</v>
      </c>
      <c r="H89" s="26"/>
      <c r="I89" s="49"/>
      <c r="J89" s="20">
        <f t="shared" si="6"/>
        <v>0</v>
      </c>
      <c r="K89" s="20">
        <f t="shared" si="7"/>
        <v>0</v>
      </c>
      <c r="L89" s="53" t="e">
        <f t="shared" si="8"/>
        <v>#DIV/0!</v>
      </c>
      <c r="M89" s="7"/>
    </row>
    <row r="90" spans="1:13" ht="118.5" customHeight="1" x14ac:dyDescent="0.3">
      <c r="A90" s="117" t="s">
        <v>363</v>
      </c>
      <c r="B90" s="65" t="s">
        <v>19</v>
      </c>
      <c r="C90" s="66" t="s">
        <v>364</v>
      </c>
      <c r="D90" s="62">
        <f t="shared" si="16"/>
        <v>9000</v>
      </c>
      <c r="E90" s="26">
        <f>E91</f>
        <v>9000</v>
      </c>
      <c r="F90" s="26">
        <f>F91</f>
        <v>0</v>
      </c>
      <c r="G90" s="20">
        <f t="shared" si="17"/>
        <v>1350</v>
      </c>
      <c r="H90" s="26">
        <f>H91</f>
        <v>1350</v>
      </c>
      <c r="I90" s="26">
        <f>I91</f>
        <v>0</v>
      </c>
      <c r="J90" s="20">
        <f t="shared" si="6"/>
        <v>15</v>
      </c>
      <c r="K90" s="20">
        <f t="shared" si="7"/>
        <v>15</v>
      </c>
      <c r="L90" s="53" t="e">
        <f t="shared" si="8"/>
        <v>#DIV/0!</v>
      </c>
      <c r="M90" s="7"/>
    </row>
    <row r="91" spans="1:13" ht="210.75" customHeight="1" x14ac:dyDescent="0.3">
      <c r="A91" s="117" t="s">
        <v>365</v>
      </c>
      <c r="B91" s="65" t="s">
        <v>19</v>
      </c>
      <c r="C91" s="66" t="s">
        <v>366</v>
      </c>
      <c r="D91" s="62">
        <f t="shared" si="16"/>
        <v>9000</v>
      </c>
      <c r="E91" s="26">
        <v>9000</v>
      </c>
      <c r="F91" s="49"/>
      <c r="G91" s="20">
        <f t="shared" si="17"/>
        <v>1350</v>
      </c>
      <c r="H91" s="26">
        <v>1350</v>
      </c>
      <c r="I91" s="49"/>
      <c r="J91" s="20">
        <f t="shared" si="6"/>
        <v>15</v>
      </c>
      <c r="K91" s="20">
        <f t="shared" si="7"/>
        <v>15</v>
      </c>
      <c r="L91" s="53" t="e">
        <f t="shared" si="8"/>
        <v>#DIV/0!</v>
      </c>
      <c r="M91" s="7"/>
    </row>
    <row r="92" spans="1:13" ht="162.75" customHeight="1" x14ac:dyDescent="0.3">
      <c r="A92" s="117" t="s">
        <v>444</v>
      </c>
      <c r="B92" s="65" t="s">
        <v>19</v>
      </c>
      <c r="C92" s="66" t="s">
        <v>440</v>
      </c>
      <c r="D92" s="62">
        <f>E92+F92</f>
        <v>5000</v>
      </c>
      <c r="E92" s="26">
        <v>5000</v>
      </c>
      <c r="F92" s="49"/>
      <c r="G92" s="20">
        <f>H92+I92</f>
        <v>0</v>
      </c>
      <c r="H92" s="26"/>
      <c r="I92" s="49"/>
      <c r="J92" s="20">
        <f t="shared" si="6"/>
        <v>0</v>
      </c>
      <c r="K92" s="20"/>
      <c r="L92" s="53"/>
      <c r="M92" s="7"/>
    </row>
    <row r="93" spans="1:13" ht="147.75" customHeight="1" x14ac:dyDescent="0.3">
      <c r="A93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3" s="65" t="s">
        <v>19</v>
      </c>
      <c r="C93" s="66" t="s">
        <v>430</v>
      </c>
      <c r="D93" s="62">
        <f>E93</f>
        <v>5000</v>
      </c>
      <c r="E93" s="26">
        <v>5000</v>
      </c>
      <c r="F93" s="49"/>
      <c r="G93" s="20">
        <f>H93</f>
        <v>25460</v>
      </c>
      <c r="H93" s="26">
        <v>25460</v>
      </c>
      <c r="I93" s="49"/>
      <c r="J93" s="20">
        <f t="shared" si="6"/>
        <v>509.2</v>
      </c>
      <c r="K93" s="20">
        <f t="shared" si="7"/>
        <v>509.2</v>
      </c>
      <c r="L93" s="53"/>
      <c r="M93" s="7"/>
    </row>
    <row r="94" spans="1:13" ht="146.25" customHeight="1" x14ac:dyDescent="0.3">
      <c r="A94" s="117" t="str">
        <f>[3]Доходы!$A$88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94" s="65" t="s">
        <v>19</v>
      </c>
      <c r="C94" s="66" t="s">
        <v>395</v>
      </c>
      <c r="D94" s="62">
        <f>E94+F94</f>
        <v>44000</v>
      </c>
      <c r="E94" s="26">
        <v>44000</v>
      </c>
      <c r="F94" s="49"/>
      <c r="G94" s="20">
        <f>H94+I94</f>
        <v>12948.18</v>
      </c>
      <c r="H94" s="26">
        <v>12948.18</v>
      </c>
      <c r="I94" s="49"/>
      <c r="J94" s="20">
        <f t="shared" si="6"/>
        <v>29.427681818181817</v>
      </c>
      <c r="K94" s="20">
        <f t="shared" si="7"/>
        <v>29.427681818181817</v>
      </c>
      <c r="L94" s="53"/>
      <c r="M94" s="7"/>
    </row>
    <row r="95" spans="1:13" ht="62.4" x14ac:dyDescent="0.3">
      <c r="A95" s="117" t="s">
        <v>367</v>
      </c>
      <c r="B95" s="65" t="s">
        <v>19</v>
      </c>
      <c r="C95" s="66" t="s">
        <v>368</v>
      </c>
      <c r="D95" s="62">
        <f t="shared" si="16"/>
        <v>0</v>
      </c>
      <c r="E95" s="26">
        <f>E96</f>
        <v>0</v>
      </c>
      <c r="F95" s="26">
        <f>F96</f>
        <v>0</v>
      </c>
      <c r="G95" s="20">
        <f t="shared" si="17"/>
        <v>0</v>
      </c>
      <c r="H95" s="26">
        <f>H96</f>
        <v>0</v>
      </c>
      <c r="I95" s="26">
        <f>I96</f>
        <v>0</v>
      </c>
      <c r="J95" s="20" t="e">
        <f t="shared" si="6"/>
        <v>#DIV/0!</v>
      </c>
      <c r="K95" s="20" t="e">
        <f t="shared" si="7"/>
        <v>#DIV/0!</v>
      </c>
      <c r="L95" s="53" t="e">
        <f t="shared" si="8"/>
        <v>#DIV/0!</v>
      </c>
      <c r="M95" s="7"/>
    </row>
    <row r="96" spans="1:13" ht="93.6" x14ac:dyDescent="0.3">
      <c r="A96" s="117" t="s">
        <v>369</v>
      </c>
      <c r="B96" s="65" t="s">
        <v>19</v>
      </c>
      <c r="C96" s="66" t="s">
        <v>370</v>
      </c>
      <c r="D96" s="62">
        <f t="shared" si="16"/>
        <v>0</v>
      </c>
      <c r="E96" s="26"/>
      <c r="F96" s="49"/>
      <c r="G96" s="20">
        <f t="shared" si="17"/>
        <v>0</v>
      </c>
      <c r="H96" s="49"/>
      <c r="I96" s="49"/>
      <c r="J96" s="20" t="e">
        <f t="shared" si="6"/>
        <v>#DIV/0!</v>
      </c>
      <c r="K96" s="20" t="e">
        <f t="shared" si="7"/>
        <v>#DIV/0!</v>
      </c>
      <c r="L96" s="53" t="e">
        <f t="shared" si="8"/>
        <v>#DIV/0!</v>
      </c>
      <c r="M96" s="7"/>
    </row>
    <row r="97" spans="1:13" ht="187.2" x14ac:dyDescent="0.3">
      <c r="A97" s="117" t="s">
        <v>371</v>
      </c>
      <c r="B97" s="65" t="s">
        <v>19</v>
      </c>
      <c r="C97" s="66" t="s">
        <v>372</v>
      </c>
      <c r="D97" s="62">
        <f t="shared" si="16"/>
        <v>0</v>
      </c>
      <c r="E97" s="26">
        <f>E98</f>
        <v>0</v>
      </c>
      <c r="F97" s="26">
        <f>F98</f>
        <v>0</v>
      </c>
      <c r="G97" s="20">
        <f t="shared" si="17"/>
        <v>0</v>
      </c>
      <c r="H97" s="26">
        <f>H98</f>
        <v>0</v>
      </c>
      <c r="I97" s="26">
        <f>I98</f>
        <v>0</v>
      </c>
      <c r="J97" s="20" t="e">
        <f t="shared" si="6"/>
        <v>#DIV/0!</v>
      </c>
      <c r="K97" s="20" t="e">
        <f t="shared" si="7"/>
        <v>#DIV/0!</v>
      </c>
      <c r="L97" s="53" t="e">
        <f t="shared" si="8"/>
        <v>#DIV/0!</v>
      </c>
      <c r="M97" s="7"/>
    </row>
    <row r="98" spans="1:13" ht="93.6" x14ac:dyDescent="0.3">
      <c r="A98" s="117" t="s">
        <v>373</v>
      </c>
      <c r="B98" s="65" t="s">
        <v>19</v>
      </c>
      <c r="C98" s="66" t="s">
        <v>374</v>
      </c>
      <c r="D98" s="62">
        <f t="shared" si="16"/>
        <v>0</v>
      </c>
      <c r="E98" s="26">
        <f>E99</f>
        <v>0</v>
      </c>
      <c r="F98" s="26">
        <f>F99</f>
        <v>0</v>
      </c>
      <c r="G98" s="20">
        <f t="shared" si="17"/>
        <v>0</v>
      </c>
      <c r="H98" s="26">
        <f>H99</f>
        <v>0</v>
      </c>
      <c r="I98" s="26">
        <f>I99</f>
        <v>0</v>
      </c>
      <c r="J98" s="20" t="e">
        <f t="shared" si="6"/>
        <v>#DIV/0!</v>
      </c>
      <c r="K98" s="20" t="e">
        <f t="shared" si="7"/>
        <v>#DIV/0!</v>
      </c>
      <c r="L98" s="53" t="e">
        <f t="shared" si="8"/>
        <v>#DIV/0!</v>
      </c>
      <c r="M98" s="7"/>
    </row>
    <row r="99" spans="1:13" ht="124.8" x14ac:dyDescent="0.3">
      <c r="A99" s="117" t="s">
        <v>375</v>
      </c>
      <c r="B99" s="65" t="s">
        <v>19</v>
      </c>
      <c r="C99" s="66" t="s">
        <v>376</v>
      </c>
      <c r="D99" s="62">
        <f t="shared" si="16"/>
        <v>0</v>
      </c>
      <c r="E99" s="26"/>
      <c r="F99" s="49"/>
      <c r="G99" s="20">
        <f t="shared" si="17"/>
        <v>0</v>
      </c>
      <c r="H99" s="26"/>
      <c r="I99" s="49"/>
      <c r="J99" s="20" t="e">
        <f t="shared" si="6"/>
        <v>#DIV/0!</v>
      </c>
      <c r="K99" s="20" t="e">
        <f t="shared" si="7"/>
        <v>#DIV/0!</v>
      </c>
      <c r="L99" s="53" t="e">
        <f t="shared" si="8"/>
        <v>#DIV/0!</v>
      </c>
      <c r="M99" s="7"/>
    </row>
    <row r="100" spans="1:13" ht="31.2" x14ac:dyDescent="0.3">
      <c r="A100" s="117" t="s">
        <v>377</v>
      </c>
      <c r="B100" s="65" t="s">
        <v>19</v>
      </c>
      <c r="C100" s="66" t="s">
        <v>378</v>
      </c>
      <c r="D100" s="62">
        <f t="shared" si="16"/>
        <v>83000</v>
      </c>
      <c r="E100" s="26">
        <f>E101+E103+E106</f>
        <v>83000</v>
      </c>
      <c r="F100" s="26">
        <f>F101+F103+F106</f>
        <v>0</v>
      </c>
      <c r="G100" s="20">
        <f t="shared" si="2"/>
        <v>34653.75</v>
      </c>
      <c r="H100" s="26">
        <f>H101+H103+H106</f>
        <v>34653.75</v>
      </c>
      <c r="I100" s="26">
        <f>I101+I103+I106</f>
        <v>0</v>
      </c>
      <c r="J100" s="20">
        <f t="shared" si="6"/>
        <v>41.751506024096386</v>
      </c>
      <c r="K100" s="20">
        <f t="shared" si="7"/>
        <v>41.751506024096386</v>
      </c>
      <c r="L100" s="20" t="e">
        <f t="shared" si="8"/>
        <v>#DIV/0!</v>
      </c>
      <c r="M100" s="7"/>
    </row>
    <row r="101" spans="1:13" ht="78" x14ac:dyDescent="0.3">
      <c r="A101" s="117" t="s">
        <v>379</v>
      </c>
      <c r="B101" s="65" t="s">
        <v>19</v>
      </c>
      <c r="C101" s="66" t="s">
        <v>380</v>
      </c>
      <c r="D101" s="62">
        <f t="shared" si="16"/>
        <v>0</v>
      </c>
      <c r="E101" s="26">
        <f>E102</f>
        <v>0</v>
      </c>
      <c r="F101" s="26">
        <f>F102</f>
        <v>0</v>
      </c>
      <c r="G101" s="20">
        <f t="shared" si="2"/>
        <v>0</v>
      </c>
      <c r="H101" s="26">
        <f>H102</f>
        <v>0</v>
      </c>
      <c r="I101" s="26">
        <f>I102</f>
        <v>0</v>
      </c>
      <c r="J101" s="20" t="e">
        <f t="shared" si="6"/>
        <v>#DIV/0!</v>
      </c>
      <c r="K101" s="20" t="e">
        <f t="shared" si="7"/>
        <v>#DIV/0!</v>
      </c>
      <c r="L101" s="20" t="e">
        <f t="shared" si="8"/>
        <v>#DIV/0!</v>
      </c>
      <c r="M101" s="7"/>
    </row>
    <row r="102" spans="1:13" ht="187.2" x14ac:dyDescent="0.3">
      <c r="A102" s="117" t="s">
        <v>381</v>
      </c>
      <c r="B102" s="65" t="s">
        <v>19</v>
      </c>
      <c r="C102" s="66" t="s">
        <v>382</v>
      </c>
      <c r="D102" s="62">
        <f t="shared" si="16"/>
        <v>0</v>
      </c>
      <c r="E102" s="26"/>
      <c r="F102" s="26"/>
      <c r="G102" s="20">
        <f t="shared" si="2"/>
        <v>0</v>
      </c>
      <c r="H102" s="26"/>
      <c r="I102" s="26"/>
      <c r="J102" s="20" t="e">
        <f t="shared" si="6"/>
        <v>#DIV/0!</v>
      </c>
      <c r="K102" s="20" t="e">
        <f t="shared" si="7"/>
        <v>#DIV/0!</v>
      </c>
      <c r="L102" s="20" t="e">
        <f t="shared" si="8"/>
        <v>#DIV/0!</v>
      </c>
      <c r="M102" s="7"/>
    </row>
    <row r="103" spans="1:13" ht="124.8" x14ac:dyDescent="0.3">
      <c r="A103" s="117" t="s">
        <v>383</v>
      </c>
      <c r="B103" s="65" t="s">
        <v>19</v>
      </c>
      <c r="C103" s="66" t="s">
        <v>384</v>
      </c>
      <c r="D103" s="62">
        <f t="shared" si="16"/>
        <v>26000</v>
      </c>
      <c r="E103" s="26">
        <f>E104+E105</f>
        <v>26000</v>
      </c>
      <c r="F103" s="26">
        <f>F104</f>
        <v>0</v>
      </c>
      <c r="G103" s="20">
        <f t="shared" ref="G103:G156" si="18">H103+I103</f>
        <v>0</v>
      </c>
      <c r="H103" s="26">
        <f>H104+H105</f>
        <v>0</v>
      </c>
      <c r="I103" s="26">
        <f>I104+I105</f>
        <v>0</v>
      </c>
      <c r="J103" s="20">
        <f t="shared" si="6"/>
        <v>0</v>
      </c>
      <c r="K103" s="20">
        <f t="shared" si="7"/>
        <v>0</v>
      </c>
      <c r="L103" s="20" t="e">
        <f t="shared" si="8"/>
        <v>#DIV/0!</v>
      </c>
      <c r="M103" s="7"/>
    </row>
    <row r="104" spans="1:13" ht="109.8" thickBot="1" x14ac:dyDescent="0.35">
      <c r="A104" s="117" t="s">
        <v>385</v>
      </c>
      <c r="B104" s="65" t="s">
        <v>19</v>
      </c>
      <c r="C104" s="66" t="s">
        <v>386</v>
      </c>
      <c r="D104" s="62">
        <f t="shared" si="16"/>
        <v>26000</v>
      </c>
      <c r="E104" s="26">
        <v>26000</v>
      </c>
      <c r="F104" s="26"/>
      <c r="G104" s="20">
        <f t="shared" si="18"/>
        <v>0</v>
      </c>
      <c r="H104" s="26"/>
      <c r="I104" s="26"/>
      <c r="J104" s="26">
        <f t="shared" si="6"/>
        <v>0</v>
      </c>
      <c r="K104" s="26">
        <f t="shared" si="7"/>
        <v>0</v>
      </c>
      <c r="L104" s="26" t="e">
        <f t="shared" si="8"/>
        <v>#DIV/0!</v>
      </c>
      <c r="M104" s="7"/>
    </row>
    <row r="105" spans="1:13" ht="93" x14ac:dyDescent="0.3">
      <c r="A105" s="119" t="s">
        <v>392</v>
      </c>
      <c r="B105" s="65" t="s">
        <v>19</v>
      </c>
      <c r="C105" s="66" t="str">
        <f>[4]Доходы!$S$106</f>
        <v xml:space="preserve"> 000 1161012901 0000 140</v>
      </c>
      <c r="D105" s="62">
        <f>E105+F105</f>
        <v>0</v>
      </c>
      <c r="E105" s="26"/>
      <c r="F105" s="26"/>
      <c r="G105" s="20">
        <f>H105+I105</f>
        <v>0</v>
      </c>
      <c r="H105" s="26"/>
      <c r="I105" s="26"/>
      <c r="J105" s="26" t="e">
        <f t="shared" si="6"/>
        <v>#DIV/0!</v>
      </c>
      <c r="K105" s="26" t="e">
        <f t="shared" si="7"/>
        <v>#DIV/0!</v>
      </c>
      <c r="L105" s="26" t="e">
        <f t="shared" si="8"/>
        <v>#DIV/0!</v>
      </c>
      <c r="M105" s="7"/>
    </row>
    <row r="106" spans="1:13" ht="31.2" x14ac:dyDescent="0.3">
      <c r="A106" s="117" t="s">
        <v>387</v>
      </c>
      <c r="B106" s="65" t="s">
        <v>19</v>
      </c>
      <c r="C106" s="66" t="s">
        <v>388</v>
      </c>
      <c r="D106" s="62">
        <f t="shared" si="16"/>
        <v>57000</v>
      </c>
      <c r="E106" s="26">
        <f>E107</f>
        <v>57000</v>
      </c>
      <c r="F106" s="26">
        <f>F107</f>
        <v>0</v>
      </c>
      <c r="G106" s="20">
        <f t="shared" si="18"/>
        <v>34653.75</v>
      </c>
      <c r="H106" s="26">
        <f>H107</f>
        <v>34653.75</v>
      </c>
      <c r="I106" s="26">
        <f>I107</f>
        <v>0</v>
      </c>
      <c r="J106" s="20">
        <f t="shared" ref="J106:L108" si="19">G106/D106*100</f>
        <v>60.796052631578945</v>
      </c>
      <c r="K106" s="20">
        <f t="shared" si="19"/>
        <v>60.796052631578945</v>
      </c>
      <c r="L106" s="20" t="e">
        <f t="shared" si="19"/>
        <v>#DIV/0!</v>
      </c>
      <c r="M106" s="7"/>
    </row>
    <row r="107" spans="1:13" ht="156" x14ac:dyDescent="0.3">
      <c r="A107" s="117" t="s">
        <v>389</v>
      </c>
      <c r="B107" s="65" t="s">
        <v>19</v>
      </c>
      <c r="C107" s="66" t="s">
        <v>390</v>
      </c>
      <c r="D107" s="62">
        <f t="shared" si="16"/>
        <v>57000</v>
      </c>
      <c r="E107" s="26">
        <v>57000</v>
      </c>
      <c r="F107" s="26"/>
      <c r="G107" s="20">
        <f t="shared" si="18"/>
        <v>34653.75</v>
      </c>
      <c r="H107" s="26">
        <v>34653.75</v>
      </c>
      <c r="I107" s="26"/>
      <c r="J107" s="20">
        <f t="shared" si="19"/>
        <v>60.796052631578945</v>
      </c>
      <c r="K107" s="20">
        <f t="shared" si="19"/>
        <v>60.796052631578945</v>
      </c>
      <c r="L107" s="20" t="e">
        <f t="shared" si="19"/>
        <v>#DIV/0!</v>
      </c>
      <c r="M107" s="7"/>
    </row>
    <row r="108" spans="1:13" ht="31.2" x14ac:dyDescent="0.3">
      <c r="A108" s="115" t="s">
        <v>118</v>
      </c>
      <c r="B108" s="47" t="s">
        <v>19</v>
      </c>
      <c r="C108" s="48" t="s">
        <v>119</v>
      </c>
      <c r="D108" s="49">
        <f t="shared" ref="D108:D156" si="20">E108+F108</f>
        <v>288450</v>
      </c>
      <c r="E108" s="49">
        <f t="shared" ref="E108:F108" si="21">E112+E109</f>
        <v>0</v>
      </c>
      <c r="F108" s="49">
        <f t="shared" si="21"/>
        <v>288450</v>
      </c>
      <c r="G108" s="53">
        <f t="shared" si="18"/>
        <v>140799.32</v>
      </c>
      <c r="H108" s="49">
        <f>H112+H109</f>
        <v>53179.200000000004</v>
      </c>
      <c r="I108" s="49">
        <f>I112+I110+I111+I114</f>
        <v>87620.12000000001</v>
      </c>
      <c r="J108" s="53">
        <f t="shared" si="19"/>
        <v>48.812383428670479</v>
      </c>
      <c r="K108" s="53" t="e">
        <f t="shared" si="19"/>
        <v>#DIV/0!</v>
      </c>
      <c r="L108" s="53">
        <f t="shared" si="19"/>
        <v>30.376189980932573</v>
      </c>
      <c r="M108" s="7"/>
    </row>
    <row r="109" spans="1:13" ht="15.6" x14ac:dyDescent="0.3">
      <c r="A109" s="114" t="s">
        <v>120</v>
      </c>
      <c r="B109" s="24" t="s">
        <v>19</v>
      </c>
      <c r="C109" s="25" t="s">
        <v>121</v>
      </c>
      <c r="D109" s="26">
        <f t="shared" si="20"/>
        <v>0</v>
      </c>
      <c r="E109" s="26">
        <f>E110+E111</f>
        <v>0</v>
      </c>
      <c r="F109" s="26">
        <f>F110+F111</f>
        <v>0</v>
      </c>
      <c r="G109" s="20">
        <f t="shared" si="18"/>
        <v>83360.53</v>
      </c>
      <c r="H109" s="26">
        <f>H110+H111</f>
        <v>-1689.71</v>
      </c>
      <c r="I109" s="26">
        <f>I110+I111</f>
        <v>85050.240000000005</v>
      </c>
      <c r="J109" s="26"/>
      <c r="K109" s="26"/>
      <c r="L109" s="26"/>
      <c r="M109" s="7"/>
    </row>
    <row r="110" spans="1:13" ht="15.6" x14ac:dyDescent="0.3">
      <c r="A110" s="114" t="s">
        <v>120</v>
      </c>
      <c r="B110" s="24" t="s">
        <v>19</v>
      </c>
      <c r="C110" s="25" t="s">
        <v>333</v>
      </c>
      <c r="D110" s="26">
        <f t="shared" si="20"/>
        <v>0</v>
      </c>
      <c r="E110" s="26"/>
      <c r="F110" s="26"/>
      <c r="G110" s="20">
        <f t="shared" si="18"/>
        <v>-1689.71</v>
      </c>
      <c r="H110" s="26">
        <v>-1689.71</v>
      </c>
      <c r="I110" s="26"/>
      <c r="J110" s="20" t="e">
        <f t="shared" ref="J110:L116" si="22">G110/D110*100</f>
        <v>#DIV/0!</v>
      </c>
      <c r="K110" s="26"/>
      <c r="L110" s="26"/>
      <c r="M110" s="7"/>
    </row>
    <row r="111" spans="1:13" ht="46.8" x14ac:dyDescent="0.3">
      <c r="A111" s="114" t="s">
        <v>122</v>
      </c>
      <c r="B111" s="24" t="s">
        <v>19</v>
      </c>
      <c r="C111" s="25" t="s">
        <v>330</v>
      </c>
      <c r="D111" s="26">
        <f t="shared" si="20"/>
        <v>0</v>
      </c>
      <c r="E111" s="26"/>
      <c r="F111" s="26"/>
      <c r="G111" s="20">
        <f>I111</f>
        <v>85050.240000000005</v>
      </c>
      <c r="H111" s="26"/>
      <c r="I111" s="26">
        <v>85050.240000000005</v>
      </c>
      <c r="J111" s="20" t="e">
        <f t="shared" si="22"/>
        <v>#DIV/0!</v>
      </c>
      <c r="K111" s="26"/>
      <c r="L111" s="26"/>
      <c r="M111" s="7"/>
    </row>
    <row r="112" spans="1:13" ht="15.6" x14ac:dyDescent="0.3">
      <c r="A112" s="114" t="s">
        <v>123</v>
      </c>
      <c r="B112" s="24" t="s">
        <v>19</v>
      </c>
      <c r="C112" s="25" t="s">
        <v>124</v>
      </c>
      <c r="D112" s="26">
        <f t="shared" si="20"/>
        <v>288450</v>
      </c>
      <c r="E112" s="26">
        <f t="shared" ref="E112:H112" si="23">SUM(E113:E114)</f>
        <v>0</v>
      </c>
      <c r="F112" s="26">
        <f t="shared" si="23"/>
        <v>288450</v>
      </c>
      <c r="G112" s="20">
        <f t="shared" si="18"/>
        <v>54868.91</v>
      </c>
      <c r="H112" s="26">
        <f t="shared" si="23"/>
        <v>54868.91</v>
      </c>
      <c r="I112" s="26"/>
      <c r="J112" s="20">
        <f t="shared" si="22"/>
        <v>19.021983012653841</v>
      </c>
      <c r="K112" s="20" t="e">
        <f t="shared" si="22"/>
        <v>#DIV/0!</v>
      </c>
      <c r="L112" s="20">
        <f t="shared" si="22"/>
        <v>0</v>
      </c>
      <c r="M112" s="7"/>
    </row>
    <row r="113" spans="1:13" ht="31.2" x14ac:dyDescent="0.3">
      <c r="A113" s="114" t="s">
        <v>125</v>
      </c>
      <c r="B113" s="24" t="s">
        <v>19</v>
      </c>
      <c r="C113" s="25" t="s">
        <v>126</v>
      </c>
      <c r="D113" s="26">
        <f t="shared" si="20"/>
        <v>0</v>
      </c>
      <c r="E113" s="26"/>
      <c r="F113" s="26"/>
      <c r="G113" s="20">
        <f t="shared" si="18"/>
        <v>54868.91</v>
      </c>
      <c r="H113" s="26">
        <v>54868.91</v>
      </c>
      <c r="I113" s="26"/>
      <c r="J113" s="20" t="e">
        <f t="shared" si="22"/>
        <v>#DIV/0!</v>
      </c>
      <c r="K113" s="20" t="e">
        <f t="shared" si="22"/>
        <v>#DIV/0!</v>
      </c>
      <c r="L113" s="20" t="e">
        <f t="shared" si="22"/>
        <v>#DIV/0!</v>
      </c>
      <c r="M113" s="7"/>
    </row>
    <row r="114" spans="1:13" ht="31.2" x14ac:dyDescent="0.3">
      <c r="A114" s="114" t="s">
        <v>127</v>
      </c>
      <c r="B114" s="24" t="s">
        <v>19</v>
      </c>
      <c r="C114" s="25" t="s">
        <v>394</v>
      </c>
      <c r="D114" s="26">
        <f t="shared" si="20"/>
        <v>288450</v>
      </c>
      <c r="E114" s="26"/>
      <c r="F114" s="26">
        <v>288450</v>
      </c>
      <c r="G114" s="20">
        <f t="shared" si="18"/>
        <v>2569.88</v>
      </c>
      <c r="H114" s="26"/>
      <c r="I114" s="26">
        <v>2569.88</v>
      </c>
      <c r="J114" s="20">
        <f t="shared" si="22"/>
        <v>0.89092737042815051</v>
      </c>
      <c r="K114" s="20" t="e">
        <f t="shared" si="22"/>
        <v>#DIV/0!</v>
      </c>
      <c r="L114" s="20">
        <f t="shared" si="22"/>
        <v>0.89092737042815051</v>
      </c>
      <c r="M114" s="7"/>
    </row>
    <row r="115" spans="1:13" ht="15.6" x14ac:dyDescent="0.3">
      <c r="A115" s="115" t="s">
        <v>128</v>
      </c>
      <c r="B115" s="47" t="s">
        <v>19</v>
      </c>
      <c r="C115" s="48" t="s">
        <v>129</v>
      </c>
      <c r="D115" s="49">
        <f>D116+D154+D153</f>
        <v>466168945.30000001</v>
      </c>
      <c r="E115" s="49">
        <f>E116+E154+E153</f>
        <v>424419000</v>
      </c>
      <c r="F115" s="49">
        <f t="shared" ref="F115:I115" si="24">F116+F154</f>
        <v>75863545.299999997</v>
      </c>
      <c r="G115" s="49">
        <f>G116+G154+G153</f>
        <v>244446236.65000004</v>
      </c>
      <c r="H115" s="49">
        <f>H116+H154+H153</f>
        <v>225968497.68000001</v>
      </c>
      <c r="I115" s="49">
        <f t="shared" si="24"/>
        <v>32419803.07</v>
      </c>
      <c r="J115" s="53">
        <f t="shared" si="22"/>
        <v>52.437263167045209</v>
      </c>
      <c r="K115" s="53">
        <f t="shared" si="22"/>
        <v>53.241843008913357</v>
      </c>
      <c r="L115" s="53">
        <f t="shared" si="22"/>
        <v>42.734363312177031</v>
      </c>
      <c r="M115" s="7"/>
    </row>
    <row r="116" spans="1:13" ht="62.4" x14ac:dyDescent="0.3">
      <c r="A116" s="115" t="s">
        <v>130</v>
      </c>
      <c r="B116" s="47" t="s">
        <v>19</v>
      </c>
      <c r="C116" s="48" t="s">
        <v>131</v>
      </c>
      <c r="D116" s="49">
        <f>D117+D123+D131+D146</f>
        <v>473850245.30000001</v>
      </c>
      <c r="E116" s="49">
        <f>E117+E123+E131+E146</f>
        <v>432100300</v>
      </c>
      <c r="F116" s="49">
        <f>F117+F123+F131+F147+F146</f>
        <v>75863545.299999997</v>
      </c>
      <c r="G116" s="49">
        <f>G117+G123+G131+G146</f>
        <v>252127524.35000002</v>
      </c>
      <c r="H116" s="49">
        <f>H117+H123+H131+H146</f>
        <v>233649785.38</v>
      </c>
      <c r="I116" s="49">
        <f>I117+I123+I131+I147+I146</f>
        <v>32419803.07</v>
      </c>
      <c r="J116" s="49">
        <f t="shared" si="22"/>
        <v>53.208271358047988</v>
      </c>
      <c r="K116" s="49">
        <f t="shared" si="22"/>
        <v>54.073044008532278</v>
      </c>
      <c r="L116" s="49">
        <f t="shared" si="22"/>
        <v>42.734363312177031</v>
      </c>
      <c r="M116" s="7"/>
    </row>
    <row r="117" spans="1:13" ht="31.2" x14ac:dyDescent="0.3">
      <c r="A117" s="114" t="s">
        <v>132</v>
      </c>
      <c r="B117" s="24" t="s">
        <v>19</v>
      </c>
      <c r="C117" s="25" t="s">
        <v>398</v>
      </c>
      <c r="D117" s="26">
        <f>D118</f>
        <v>144306000</v>
      </c>
      <c r="E117" s="26">
        <f>E118+E122</f>
        <v>144306000</v>
      </c>
      <c r="F117" s="26">
        <f>F118+F122</f>
        <v>31696300</v>
      </c>
      <c r="G117" s="26">
        <f>G118</f>
        <v>106643000</v>
      </c>
      <c r="H117" s="26">
        <f>H118+H122</f>
        <v>106643000</v>
      </c>
      <c r="I117" s="26">
        <f>I118+I122</f>
        <v>13431925</v>
      </c>
      <c r="J117" s="20">
        <f t="shared" ref="J117:L122" si="25">G117/D117*100</f>
        <v>73.900600113647386</v>
      </c>
      <c r="K117" s="20">
        <f t="shared" si="25"/>
        <v>73.900600113647386</v>
      </c>
      <c r="L117" s="20">
        <f t="shared" si="25"/>
        <v>42.376949360019935</v>
      </c>
      <c r="M117" s="7"/>
    </row>
    <row r="118" spans="1:13" ht="31.2" x14ac:dyDescent="0.3">
      <c r="A118" s="114" t="s">
        <v>133</v>
      </c>
      <c r="B118" s="24" t="s">
        <v>19</v>
      </c>
      <c r="C118" s="25" t="s">
        <v>399</v>
      </c>
      <c r="D118" s="26">
        <f>D119+D120+D122</f>
        <v>144306000</v>
      </c>
      <c r="E118" s="26">
        <f t="shared" ref="E118:H118" si="26">E119+E120</f>
        <v>144306000</v>
      </c>
      <c r="F118" s="26">
        <f>F119+F120+F121</f>
        <v>31696300</v>
      </c>
      <c r="G118" s="26">
        <f>G119+G120+G122</f>
        <v>106643000</v>
      </c>
      <c r="H118" s="26">
        <f t="shared" si="26"/>
        <v>106643000</v>
      </c>
      <c r="I118" s="26">
        <f>I119+I120+I121</f>
        <v>13431925</v>
      </c>
      <c r="J118" s="20">
        <f t="shared" si="25"/>
        <v>73.900600113647386</v>
      </c>
      <c r="K118" s="20">
        <f t="shared" si="25"/>
        <v>73.900600113647386</v>
      </c>
      <c r="L118" s="20">
        <f t="shared" si="25"/>
        <v>42.376949360019935</v>
      </c>
      <c r="M118" s="7"/>
    </row>
    <row r="119" spans="1:13" ht="46.8" x14ac:dyDescent="0.3">
      <c r="A119" s="114" t="s">
        <v>134</v>
      </c>
      <c r="B119" s="24" t="s">
        <v>19</v>
      </c>
      <c r="C119" s="25" t="s">
        <v>400</v>
      </c>
      <c r="D119" s="26">
        <f t="shared" si="20"/>
        <v>144306000</v>
      </c>
      <c r="E119" s="26">
        <v>144306000</v>
      </c>
      <c r="F119" s="26"/>
      <c r="G119" s="20">
        <f t="shared" si="18"/>
        <v>106643000</v>
      </c>
      <c r="H119" s="26">
        <v>106643000</v>
      </c>
      <c r="I119" s="26"/>
      <c r="J119" s="20">
        <f t="shared" si="25"/>
        <v>73.900600113647386</v>
      </c>
      <c r="K119" s="20">
        <f t="shared" si="25"/>
        <v>73.900600113647386</v>
      </c>
      <c r="L119" s="20" t="e">
        <f t="shared" si="25"/>
        <v>#DIV/0!</v>
      </c>
      <c r="M119" s="7"/>
    </row>
    <row r="120" spans="1:13" ht="46.8" x14ac:dyDescent="0.3">
      <c r="A120" s="114" t="s">
        <v>135</v>
      </c>
      <c r="B120" s="24" t="s">
        <v>19</v>
      </c>
      <c r="C120" s="25" t="s">
        <v>401</v>
      </c>
      <c r="D120" s="26">
        <f>E120+F120</f>
        <v>0</v>
      </c>
      <c r="E120" s="26"/>
      <c r="F120" s="26"/>
      <c r="G120" s="20">
        <f>H120+I120</f>
        <v>0</v>
      </c>
      <c r="H120" s="26"/>
      <c r="I120" s="26"/>
      <c r="J120" s="20" t="e">
        <f t="shared" si="25"/>
        <v>#DIV/0!</v>
      </c>
      <c r="K120" s="20" t="e">
        <f t="shared" si="25"/>
        <v>#DIV/0!</v>
      </c>
      <c r="L120" s="20" t="e">
        <f t="shared" si="25"/>
        <v>#DIV/0!</v>
      </c>
      <c r="M120" s="7"/>
    </row>
    <row r="121" spans="1:13" ht="43.5" customHeight="1" x14ac:dyDescent="0.3">
      <c r="A121" s="114" t="s">
        <v>450</v>
      </c>
      <c r="B121" s="24" t="s">
        <v>19</v>
      </c>
      <c r="C121" s="25" t="s">
        <v>449</v>
      </c>
      <c r="D121" s="26"/>
      <c r="E121" s="26"/>
      <c r="F121" s="26">
        <v>31696300</v>
      </c>
      <c r="G121" s="20"/>
      <c r="H121" s="26"/>
      <c r="I121" s="26">
        <v>13431925</v>
      </c>
      <c r="J121" s="26"/>
      <c r="K121" s="26"/>
      <c r="L121" s="26"/>
      <c r="M121" s="7"/>
    </row>
    <row r="122" spans="1:13" ht="62.4" x14ac:dyDescent="0.3">
      <c r="A122" s="114" t="s">
        <v>136</v>
      </c>
      <c r="B122" s="24" t="s">
        <v>19</v>
      </c>
      <c r="C122" s="25" t="s">
        <v>402</v>
      </c>
      <c r="D122" s="26">
        <f t="shared" si="20"/>
        <v>0</v>
      </c>
      <c r="E122" s="26"/>
      <c r="F122" s="26"/>
      <c r="G122" s="20">
        <f t="shared" si="18"/>
        <v>0</v>
      </c>
      <c r="H122" s="26"/>
      <c r="I122" s="26"/>
      <c r="J122" s="20" t="e">
        <f t="shared" si="25"/>
        <v>#DIV/0!</v>
      </c>
      <c r="K122" s="26"/>
      <c r="L122" s="26"/>
      <c r="M122" s="7"/>
    </row>
    <row r="123" spans="1:13" ht="46.8" x14ac:dyDescent="0.3">
      <c r="A123" s="115" t="s">
        <v>137</v>
      </c>
      <c r="B123" s="47" t="s">
        <v>19</v>
      </c>
      <c r="C123" s="48" t="s">
        <v>403</v>
      </c>
      <c r="D123" s="49">
        <f t="shared" si="20"/>
        <v>133592845.3</v>
      </c>
      <c r="E123" s="49">
        <f>E125+E128+E124+E127</f>
        <v>90562900</v>
      </c>
      <c r="F123" s="49">
        <f>F125+F128+F126+F124</f>
        <v>43029945.299999997</v>
      </c>
      <c r="G123" s="53">
        <f t="shared" si="18"/>
        <v>46495424.109999999</v>
      </c>
      <c r="H123" s="49">
        <f>H125+H128+H124+H127</f>
        <v>28010771.709999997</v>
      </c>
      <c r="I123" s="49">
        <f>I125+I128+I124++I126</f>
        <v>18484652.399999999</v>
      </c>
      <c r="J123" s="53">
        <f>G123/D123*100</f>
        <v>34.803828008594714</v>
      </c>
      <c r="K123" s="53">
        <f>H123/E123*100</f>
        <v>30.929632012667437</v>
      </c>
      <c r="L123" s="53">
        <f>I123/F123*100</f>
        <v>42.957647915020701</v>
      </c>
      <c r="M123" s="7"/>
    </row>
    <row r="124" spans="1:13" ht="218.4" x14ac:dyDescent="0.3">
      <c r="A124" s="114" t="s">
        <v>466</v>
      </c>
      <c r="B124" s="24" t="s">
        <v>19</v>
      </c>
      <c r="C124" s="25" t="s">
        <v>457</v>
      </c>
      <c r="D124" s="26">
        <f t="shared" si="20"/>
        <v>20361145.300000001</v>
      </c>
      <c r="E124" s="26"/>
      <c r="F124" s="26">
        <v>20361145.300000001</v>
      </c>
      <c r="G124" s="20">
        <f t="shared" si="18"/>
        <v>13114875.109999999</v>
      </c>
      <c r="H124" s="26"/>
      <c r="I124" s="26">
        <v>13114875.109999999</v>
      </c>
      <c r="J124" s="26">
        <f t="shared" ref="J124:J127" si="27">G124/D124*100</f>
        <v>64.411283927137433</v>
      </c>
      <c r="K124" s="26" t="e">
        <f t="shared" ref="K124:K127" si="28">H124/E124*100</f>
        <v>#DIV/0!</v>
      </c>
      <c r="L124" s="53">
        <f t="shared" ref="L124:L127" si="29">I124/F124*100</f>
        <v>64.411283927137433</v>
      </c>
      <c r="M124" s="7"/>
    </row>
    <row r="125" spans="1:13" ht="46.8" x14ac:dyDescent="0.3">
      <c r="A125" s="114" t="s">
        <v>436</v>
      </c>
      <c r="B125" s="24" t="s">
        <v>19</v>
      </c>
      <c r="C125" s="25" t="s">
        <v>435</v>
      </c>
      <c r="D125" s="26">
        <f t="shared" si="20"/>
        <v>2717100</v>
      </c>
      <c r="E125" s="26">
        <v>2717100</v>
      </c>
      <c r="F125" s="26"/>
      <c r="G125" s="20">
        <f t="shared" si="18"/>
        <v>719164.74</v>
      </c>
      <c r="H125" s="26">
        <v>719164.74</v>
      </c>
      <c r="I125" s="26"/>
      <c r="J125" s="26">
        <f t="shared" si="27"/>
        <v>26.468099812299879</v>
      </c>
      <c r="K125" s="26">
        <f t="shared" si="28"/>
        <v>26.468099812299879</v>
      </c>
      <c r="L125" s="53" t="e">
        <f t="shared" si="29"/>
        <v>#DIV/0!</v>
      </c>
      <c r="M125" s="7"/>
    </row>
    <row r="126" spans="1:13" ht="196.5" customHeight="1" x14ac:dyDescent="0.3">
      <c r="A126" s="114" t="s">
        <v>460</v>
      </c>
      <c r="B126" s="24" t="s">
        <v>19</v>
      </c>
      <c r="C126" s="25" t="s">
        <v>455</v>
      </c>
      <c r="D126" s="26">
        <f>E126+F126</f>
        <v>0</v>
      </c>
      <c r="E126" s="26"/>
      <c r="F126" s="26"/>
      <c r="G126" s="20">
        <f>H126+I126</f>
        <v>0</v>
      </c>
      <c r="H126" s="26"/>
      <c r="I126" s="26"/>
      <c r="J126" s="26" t="e">
        <f t="shared" si="27"/>
        <v>#DIV/0!</v>
      </c>
      <c r="K126" s="26" t="e">
        <f t="shared" si="28"/>
        <v>#DIV/0!</v>
      </c>
      <c r="L126" s="53" t="e">
        <f t="shared" si="29"/>
        <v>#DIV/0!</v>
      </c>
      <c r="M126" s="7"/>
    </row>
    <row r="127" spans="1:13" ht="44.25" customHeight="1" x14ac:dyDescent="0.3">
      <c r="A127" s="114" t="s">
        <v>467</v>
      </c>
      <c r="B127" s="24" t="s">
        <v>19</v>
      </c>
      <c r="C127" s="25" t="s">
        <v>464</v>
      </c>
      <c r="D127" s="26">
        <f>E127+F127</f>
        <v>56800</v>
      </c>
      <c r="E127" s="26">
        <v>56800</v>
      </c>
      <c r="F127" s="26"/>
      <c r="G127" s="20">
        <f>H127+I127</f>
        <v>56800</v>
      </c>
      <c r="H127" s="26">
        <v>56800</v>
      </c>
      <c r="I127" s="26"/>
      <c r="J127" s="26">
        <f t="shared" si="27"/>
        <v>100</v>
      </c>
      <c r="K127" s="26">
        <f t="shared" si="28"/>
        <v>100</v>
      </c>
      <c r="L127" s="53" t="e">
        <f t="shared" si="29"/>
        <v>#DIV/0!</v>
      </c>
      <c r="M127" s="7"/>
    </row>
    <row r="128" spans="1:13" ht="15.6" x14ac:dyDescent="0.3">
      <c r="A128" s="114" t="s">
        <v>138</v>
      </c>
      <c r="B128" s="24" t="s">
        <v>19</v>
      </c>
      <c r="C128" s="25" t="s">
        <v>404</v>
      </c>
      <c r="D128" s="26">
        <f t="shared" si="20"/>
        <v>110457800</v>
      </c>
      <c r="E128" s="26">
        <f t="shared" ref="E128:I128" si="30">E129+E130</f>
        <v>87789000</v>
      </c>
      <c r="F128" s="26">
        <f>F130</f>
        <v>22668800</v>
      </c>
      <c r="G128" s="20">
        <f t="shared" si="18"/>
        <v>32604584.259999998</v>
      </c>
      <c r="H128" s="26">
        <f t="shared" si="30"/>
        <v>27234806.969999999</v>
      </c>
      <c r="I128" s="26">
        <f t="shared" si="30"/>
        <v>5369777.29</v>
      </c>
      <c r="J128" s="20">
        <f t="shared" ref="J128:L130" si="31">G128/D128*100</f>
        <v>29.517683911864985</v>
      </c>
      <c r="K128" s="20">
        <f t="shared" si="31"/>
        <v>31.023029046919316</v>
      </c>
      <c r="L128" s="20">
        <f t="shared" si="31"/>
        <v>23.687964470990966</v>
      </c>
      <c r="M128" s="7"/>
    </row>
    <row r="129" spans="1:13" ht="31.2" x14ac:dyDescent="0.3">
      <c r="A129" s="114" t="s">
        <v>139</v>
      </c>
      <c r="B129" s="24" t="s">
        <v>19</v>
      </c>
      <c r="C129" s="25" t="s">
        <v>405</v>
      </c>
      <c r="D129" s="26">
        <f t="shared" si="20"/>
        <v>87789000</v>
      </c>
      <c r="E129" s="26">
        <v>87789000</v>
      </c>
      <c r="F129" s="26"/>
      <c r="G129" s="20">
        <f t="shared" si="18"/>
        <v>27234806.969999999</v>
      </c>
      <c r="H129" s="26">
        <v>27234806.969999999</v>
      </c>
      <c r="I129" s="26"/>
      <c r="J129" s="20">
        <f t="shared" si="31"/>
        <v>31.023029046919316</v>
      </c>
      <c r="K129" s="20">
        <f t="shared" si="31"/>
        <v>31.023029046919316</v>
      </c>
      <c r="L129" s="20" t="e">
        <f t="shared" si="31"/>
        <v>#DIV/0!</v>
      </c>
      <c r="M129" s="7"/>
    </row>
    <row r="130" spans="1:13" ht="31.2" x14ac:dyDescent="0.3">
      <c r="A130" s="114" t="s">
        <v>140</v>
      </c>
      <c r="B130" s="24" t="s">
        <v>19</v>
      </c>
      <c r="C130" s="25" t="s">
        <v>406</v>
      </c>
      <c r="D130" s="26">
        <f t="shared" si="20"/>
        <v>22668800</v>
      </c>
      <c r="E130" s="26"/>
      <c r="F130" s="26">
        <v>22668800</v>
      </c>
      <c r="G130" s="20">
        <f t="shared" si="18"/>
        <v>5369777.29</v>
      </c>
      <c r="H130" s="26"/>
      <c r="I130" s="26">
        <v>5369777.29</v>
      </c>
      <c r="J130" s="20">
        <f t="shared" si="31"/>
        <v>23.687964470990966</v>
      </c>
      <c r="K130" s="26"/>
      <c r="L130" s="26"/>
      <c r="M130" s="7"/>
    </row>
    <row r="131" spans="1:13" ht="31.2" x14ac:dyDescent="0.3">
      <c r="A131" s="115" t="s">
        <v>141</v>
      </c>
      <c r="B131" s="47" t="s">
        <v>19</v>
      </c>
      <c r="C131" s="48" t="s">
        <v>407</v>
      </c>
      <c r="D131" s="49">
        <f t="shared" si="20"/>
        <v>189344800</v>
      </c>
      <c r="E131" s="49">
        <f>E132+E134+E136+E138+E141+E144+E143</f>
        <v>188340000</v>
      </c>
      <c r="F131" s="49">
        <f>F132+F134+F136+F138+F141+F143+F144</f>
        <v>1004800</v>
      </c>
      <c r="G131" s="53">
        <f t="shared" si="18"/>
        <v>96539472.109999999</v>
      </c>
      <c r="H131" s="49">
        <f>H132+H134+H136+H138+H141+H144+H143</f>
        <v>96168746.439999998</v>
      </c>
      <c r="I131" s="26">
        <f>I132+I134+I136+I138+I141+I143+I144+I140</f>
        <v>370725.67</v>
      </c>
      <c r="J131" s="53">
        <f>G131/D131*100</f>
        <v>50.986069915836083</v>
      </c>
      <c r="K131" s="53">
        <f>H131/E131*100</f>
        <v>51.061243729425513</v>
      </c>
      <c r="L131" s="53">
        <f>I131/F131*100</f>
        <v>36.895468749999999</v>
      </c>
      <c r="M131" s="7"/>
    </row>
    <row r="132" spans="1:13" ht="78" x14ac:dyDescent="0.3">
      <c r="A132" s="114" t="s">
        <v>142</v>
      </c>
      <c r="B132" s="24" t="s">
        <v>19</v>
      </c>
      <c r="C132" s="25" t="s">
        <v>408</v>
      </c>
      <c r="D132" s="26">
        <f t="shared" si="20"/>
        <v>0</v>
      </c>
      <c r="E132" s="26">
        <f>E133</f>
        <v>0</v>
      </c>
      <c r="F132" s="26">
        <f>F133</f>
        <v>0</v>
      </c>
      <c r="G132" s="20">
        <f t="shared" si="18"/>
        <v>0</v>
      </c>
      <c r="H132" s="26">
        <f>H133</f>
        <v>0</v>
      </c>
      <c r="I132" s="26">
        <f>I133</f>
        <v>0</v>
      </c>
      <c r="J132" s="26"/>
      <c r="K132" s="26"/>
      <c r="L132" s="26"/>
      <c r="M132" s="7"/>
    </row>
    <row r="133" spans="1:13" ht="78" x14ac:dyDescent="0.3">
      <c r="A133" s="114" t="s">
        <v>143</v>
      </c>
      <c r="B133" s="24" t="s">
        <v>19</v>
      </c>
      <c r="C133" s="25" t="s">
        <v>409</v>
      </c>
      <c r="D133" s="26">
        <f t="shared" si="20"/>
        <v>0</v>
      </c>
      <c r="E133" s="26"/>
      <c r="F133" s="26"/>
      <c r="G133" s="20">
        <f t="shared" si="18"/>
        <v>0</v>
      </c>
      <c r="H133" s="26"/>
      <c r="I133" s="26"/>
      <c r="J133" s="26"/>
      <c r="K133" s="26"/>
      <c r="L133" s="26"/>
      <c r="M133" s="7"/>
    </row>
    <row r="134" spans="1:13" ht="62.4" x14ac:dyDescent="0.3">
      <c r="A134" s="114" t="s">
        <v>144</v>
      </c>
      <c r="B134" s="24" t="s">
        <v>19</v>
      </c>
      <c r="C134" s="25" t="s">
        <v>410</v>
      </c>
      <c r="D134" s="26">
        <f t="shared" si="20"/>
        <v>883200</v>
      </c>
      <c r="E134" s="26">
        <f>E135</f>
        <v>0</v>
      </c>
      <c r="F134" s="26">
        <f>F135</f>
        <v>883200</v>
      </c>
      <c r="G134" s="20">
        <f t="shared" si="18"/>
        <v>316469.43</v>
      </c>
      <c r="H134" s="26">
        <f>H135</f>
        <v>0</v>
      </c>
      <c r="I134" s="26">
        <f>I135</f>
        <v>316469.43</v>
      </c>
      <c r="J134" s="20">
        <f t="shared" ref="J134:L140" si="32">G134/D134*100</f>
        <v>35.832136548913041</v>
      </c>
      <c r="K134" s="20" t="e">
        <f t="shared" si="32"/>
        <v>#DIV/0!</v>
      </c>
      <c r="L134" s="20">
        <f t="shared" si="32"/>
        <v>35.832136548913041</v>
      </c>
      <c r="M134" s="7"/>
    </row>
    <row r="135" spans="1:13" ht="62.4" x14ac:dyDescent="0.3">
      <c r="A135" s="114" t="s">
        <v>145</v>
      </c>
      <c r="B135" s="24" t="s">
        <v>19</v>
      </c>
      <c r="C135" s="25" t="s">
        <v>411</v>
      </c>
      <c r="D135" s="26">
        <f t="shared" si="20"/>
        <v>883200</v>
      </c>
      <c r="E135" s="26"/>
      <c r="F135" s="26">
        <v>883200</v>
      </c>
      <c r="G135" s="20">
        <f t="shared" si="18"/>
        <v>316469.43</v>
      </c>
      <c r="H135" s="26">
        <v>0</v>
      </c>
      <c r="I135" s="26">
        <v>316469.43</v>
      </c>
      <c r="J135" s="20">
        <f t="shared" si="32"/>
        <v>35.832136548913041</v>
      </c>
      <c r="K135" s="20" t="e">
        <f t="shared" si="32"/>
        <v>#DIV/0!</v>
      </c>
      <c r="L135" s="20">
        <f t="shared" si="32"/>
        <v>35.832136548913041</v>
      </c>
      <c r="M135" s="7"/>
    </row>
    <row r="136" spans="1:13" ht="62.4" x14ac:dyDescent="0.3">
      <c r="A136" s="114" t="s">
        <v>146</v>
      </c>
      <c r="B136" s="24" t="s">
        <v>19</v>
      </c>
      <c r="C136" s="25" t="s">
        <v>412</v>
      </c>
      <c r="D136" s="26">
        <f t="shared" si="20"/>
        <v>10787000</v>
      </c>
      <c r="E136" s="26">
        <f>E137</f>
        <v>10787000</v>
      </c>
      <c r="F136" s="26">
        <f>F137</f>
        <v>0</v>
      </c>
      <c r="G136" s="20">
        <f t="shared" si="18"/>
        <v>4205790.63</v>
      </c>
      <c r="H136" s="26">
        <f>H137</f>
        <v>4205790.63</v>
      </c>
      <c r="I136" s="26">
        <f>I137</f>
        <v>0</v>
      </c>
      <c r="J136" s="20">
        <f t="shared" si="32"/>
        <v>38.989437563734128</v>
      </c>
      <c r="K136" s="20">
        <f t="shared" si="32"/>
        <v>38.989437563734128</v>
      </c>
      <c r="L136" s="20" t="e">
        <f t="shared" si="32"/>
        <v>#DIV/0!</v>
      </c>
      <c r="M136" s="7"/>
    </row>
    <row r="137" spans="1:13" ht="62.4" x14ac:dyDescent="0.3">
      <c r="A137" s="114" t="s">
        <v>147</v>
      </c>
      <c r="B137" s="24" t="s">
        <v>19</v>
      </c>
      <c r="C137" s="25" t="s">
        <v>413</v>
      </c>
      <c r="D137" s="26">
        <f t="shared" si="20"/>
        <v>10787000</v>
      </c>
      <c r="E137" s="26">
        <v>10787000</v>
      </c>
      <c r="F137" s="26"/>
      <c r="G137" s="20">
        <f t="shared" si="18"/>
        <v>4205790.63</v>
      </c>
      <c r="H137" s="26">
        <v>4205790.63</v>
      </c>
      <c r="I137" s="26"/>
      <c r="J137" s="20">
        <f t="shared" si="32"/>
        <v>38.989437563734128</v>
      </c>
      <c r="K137" s="20">
        <f t="shared" si="32"/>
        <v>38.989437563734128</v>
      </c>
      <c r="L137" s="20" t="e">
        <f t="shared" si="32"/>
        <v>#DIV/0!</v>
      </c>
      <c r="M137" s="7"/>
    </row>
    <row r="138" spans="1:13" ht="46.8" x14ac:dyDescent="0.3">
      <c r="A138" s="114" t="s">
        <v>148</v>
      </c>
      <c r="B138" s="24" t="s">
        <v>19</v>
      </c>
      <c r="C138" s="25" t="s">
        <v>414</v>
      </c>
      <c r="D138" s="26">
        <f t="shared" si="20"/>
        <v>24737700</v>
      </c>
      <c r="E138" s="26">
        <f>E139+E140</f>
        <v>24616100</v>
      </c>
      <c r="F138" s="26">
        <f>F139+F140</f>
        <v>121600</v>
      </c>
      <c r="G138" s="20">
        <f t="shared" si="18"/>
        <v>11334755.810000001</v>
      </c>
      <c r="H138" s="26">
        <f>H139+H140</f>
        <v>11334755.810000001</v>
      </c>
      <c r="I138" s="26"/>
      <c r="J138" s="20">
        <f t="shared" si="32"/>
        <v>45.819764206049882</v>
      </c>
      <c r="K138" s="20">
        <f t="shared" si="32"/>
        <v>46.046107263132669</v>
      </c>
      <c r="L138" s="20">
        <f t="shared" si="32"/>
        <v>0</v>
      </c>
      <c r="M138" s="7"/>
    </row>
    <row r="139" spans="1:13" ht="62.4" x14ac:dyDescent="0.3">
      <c r="A139" s="114" t="s">
        <v>149</v>
      </c>
      <c r="B139" s="24" t="s">
        <v>19</v>
      </c>
      <c r="C139" s="25" t="s">
        <v>415</v>
      </c>
      <c r="D139" s="26">
        <f t="shared" si="20"/>
        <v>24616100</v>
      </c>
      <c r="E139" s="26">
        <v>24616100</v>
      </c>
      <c r="F139" s="26"/>
      <c r="G139" s="20">
        <f t="shared" si="18"/>
        <v>11334755.810000001</v>
      </c>
      <c r="H139" s="26">
        <v>11334755.810000001</v>
      </c>
      <c r="I139" s="26"/>
      <c r="J139" s="20">
        <f t="shared" si="32"/>
        <v>46.046107263132669</v>
      </c>
      <c r="K139" s="20">
        <f t="shared" si="32"/>
        <v>46.046107263132669</v>
      </c>
      <c r="L139" s="20" t="e">
        <f t="shared" si="32"/>
        <v>#DIV/0!</v>
      </c>
      <c r="M139" s="7"/>
    </row>
    <row r="140" spans="1:13" ht="62.4" x14ac:dyDescent="0.3">
      <c r="A140" s="114" t="s">
        <v>150</v>
      </c>
      <c r="B140" s="24" t="s">
        <v>19</v>
      </c>
      <c r="C140" s="25" t="s">
        <v>418</v>
      </c>
      <c r="D140" s="26">
        <f t="shared" si="20"/>
        <v>121600</v>
      </c>
      <c r="E140" s="26"/>
      <c r="F140" s="26">
        <v>121600</v>
      </c>
      <c r="G140" s="20">
        <f t="shared" si="18"/>
        <v>54256.24</v>
      </c>
      <c r="H140" s="26"/>
      <c r="I140" s="26">
        <v>54256.24</v>
      </c>
      <c r="J140" s="20">
        <f t="shared" si="32"/>
        <v>44.618618421052631</v>
      </c>
      <c r="K140" s="20" t="e">
        <f t="shared" si="32"/>
        <v>#DIV/0!</v>
      </c>
      <c r="L140" s="20">
        <f t="shared" si="32"/>
        <v>44.618618421052631</v>
      </c>
      <c r="M140" s="7"/>
    </row>
    <row r="141" spans="1:13" ht="46.8" x14ac:dyDescent="0.3">
      <c r="A141" s="114" t="s">
        <v>151</v>
      </c>
      <c r="B141" s="24" t="s">
        <v>19</v>
      </c>
      <c r="C141" s="25" t="s">
        <v>416</v>
      </c>
      <c r="D141" s="26">
        <f t="shared" si="20"/>
        <v>0</v>
      </c>
      <c r="E141" s="26"/>
      <c r="F141" s="26"/>
      <c r="G141" s="20">
        <f t="shared" si="18"/>
        <v>0</v>
      </c>
      <c r="H141" s="26"/>
      <c r="I141" s="26"/>
      <c r="J141" s="26"/>
      <c r="K141" s="26"/>
      <c r="L141" s="26"/>
      <c r="M141" s="7"/>
    </row>
    <row r="142" spans="1:13" ht="62.4" x14ac:dyDescent="0.3">
      <c r="A142" s="114" t="s">
        <v>152</v>
      </c>
      <c r="B142" s="24" t="s">
        <v>19</v>
      </c>
      <c r="C142" s="25" t="s">
        <v>417</v>
      </c>
      <c r="D142" s="26">
        <f t="shared" si="20"/>
        <v>0</v>
      </c>
      <c r="E142" s="26"/>
      <c r="F142" s="26"/>
      <c r="G142" s="20">
        <f t="shared" si="18"/>
        <v>0</v>
      </c>
      <c r="H142" s="26"/>
      <c r="I142" s="26"/>
      <c r="J142" s="26"/>
      <c r="K142" s="26"/>
      <c r="L142" s="26"/>
      <c r="M142" s="7"/>
    </row>
    <row r="143" spans="1:13" ht="31.2" x14ac:dyDescent="0.3">
      <c r="A143" s="114" t="s">
        <v>344</v>
      </c>
      <c r="B143" s="24" t="s">
        <v>19</v>
      </c>
      <c r="C143" s="25" t="s">
        <v>419</v>
      </c>
      <c r="D143" s="26">
        <f t="shared" si="20"/>
        <v>100000</v>
      </c>
      <c r="E143" s="26">
        <v>100000</v>
      </c>
      <c r="F143" s="26"/>
      <c r="G143" s="20">
        <f t="shared" si="18"/>
        <v>100000</v>
      </c>
      <c r="H143" s="26">
        <v>100000</v>
      </c>
      <c r="I143" s="26"/>
      <c r="J143" s="20">
        <f t="shared" ref="J143" si="33">G143/D143*100</f>
        <v>100</v>
      </c>
      <c r="K143" s="26"/>
      <c r="L143" s="26"/>
      <c r="M143" s="7"/>
    </row>
    <row r="144" spans="1:13" ht="15.6" x14ac:dyDescent="0.3">
      <c r="A144" s="114" t="s">
        <v>153</v>
      </c>
      <c r="B144" s="24" t="s">
        <v>19</v>
      </c>
      <c r="C144" s="25" t="s">
        <v>420</v>
      </c>
      <c r="D144" s="26">
        <f t="shared" si="20"/>
        <v>152836900</v>
      </c>
      <c r="E144" s="26">
        <f>E145</f>
        <v>152836900</v>
      </c>
      <c r="F144" s="26"/>
      <c r="G144" s="20">
        <f t="shared" si="18"/>
        <v>80528200</v>
      </c>
      <c r="H144" s="26">
        <f>H145</f>
        <v>80528200</v>
      </c>
      <c r="I144" s="26"/>
      <c r="J144" s="20">
        <f t="shared" ref="J144:L147" si="34">G144/D144*100</f>
        <v>52.688977596378884</v>
      </c>
      <c r="K144" s="20">
        <f t="shared" si="34"/>
        <v>52.688977596378884</v>
      </c>
      <c r="L144" s="20" t="e">
        <f t="shared" si="34"/>
        <v>#DIV/0!</v>
      </c>
      <c r="M144" s="7"/>
    </row>
    <row r="145" spans="1:13" ht="31.2" x14ac:dyDescent="0.3">
      <c r="A145" s="114" t="s">
        <v>154</v>
      </c>
      <c r="B145" s="24" t="s">
        <v>19</v>
      </c>
      <c r="C145" s="25" t="s">
        <v>421</v>
      </c>
      <c r="D145" s="26">
        <f t="shared" si="20"/>
        <v>152836900</v>
      </c>
      <c r="E145" s="26">
        <v>152836900</v>
      </c>
      <c r="F145" s="26"/>
      <c r="G145" s="20">
        <f t="shared" si="18"/>
        <v>80528200</v>
      </c>
      <c r="H145" s="26">
        <v>80528200</v>
      </c>
      <c r="I145" s="26"/>
      <c r="J145" s="20">
        <f t="shared" si="34"/>
        <v>52.688977596378884</v>
      </c>
      <c r="K145" s="20">
        <f t="shared" si="34"/>
        <v>52.688977596378884</v>
      </c>
      <c r="L145" s="20" t="e">
        <f t="shared" si="34"/>
        <v>#DIV/0!</v>
      </c>
      <c r="M145" s="7"/>
    </row>
    <row r="146" spans="1:13" ht="15.6" x14ac:dyDescent="0.3">
      <c r="A146" s="114" t="s">
        <v>155</v>
      </c>
      <c r="B146" s="24" t="s">
        <v>19</v>
      </c>
      <c r="C146" s="25" t="s">
        <v>422</v>
      </c>
      <c r="D146" s="26">
        <f>D150+D149</f>
        <v>6606600</v>
      </c>
      <c r="E146" s="26">
        <f>E147+E150+E149</f>
        <v>8891400</v>
      </c>
      <c r="F146" s="26">
        <f>F147+F150</f>
        <v>132500</v>
      </c>
      <c r="G146" s="20">
        <f>G149+G150</f>
        <v>2449628.13</v>
      </c>
      <c r="H146" s="26">
        <f>H147+H150+H149</f>
        <v>2827267.23</v>
      </c>
      <c r="I146" s="26">
        <f>I150+I149</f>
        <v>132500</v>
      </c>
      <c r="J146" s="20">
        <f t="shared" si="34"/>
        <v>37.078499228044684</v>
      </c>
      <c r="K146" s="20">
        <f t="shared" si="34"/>
        <v>31.797773466495716</v>
      </c>
      <c r="L146" s="20">
        <f t="shared" si="34"/>
        <v>100</v>
      </c>
      <c r="M146" s="7"/>
    </row>
    <row r="147" spans="1:13" ht="93.6" x14ac:dyDescent="0.3">
      <c r="A147" s="114" t="s">
        <v>156</v>
      </c>
      <c r="B147" s="24" t="s">
        <v>19</v>
      </c>
      <c r="C147" s="25" t="s">
        <v>423</v>
      </c>
      <c r="D147" s="26"/>
      <c r="E147" s="26">
        <v>2417300</v>
      </c>
      <c r="F147" s="26">
        <f>F148</f>
        <v>0</v>
      </c>
      <c r="G147" s="20"/>
      <c r="H147" s="26">
        <f>H148</f>
        <v>510139.1</v>
      </c>
      <c r="I147" s="26">
        <f>I148</f>
        <v>0</v>
      </c>
      <c r="J147" s="20" t="e">
        <f t="shared" si="34"/>
        <v>#DIV/0!</v>
      </c>
      <c r="K147" s="20">
        <f t="shared" si="34"/>
        <v>21.103673520043024</v>
      </c>
      <c r="L147" s="20" t="e">
        <f t="shared" si="34"/>
        <v>#DIV/0!</v>
      </c>
      <c r="M147" s="7"/>
    </row>
    <row r="148" spans="1:13" ht="109.2" x14ac:dyDescent="0.3">
      <c r="A148" s="114" t="s">
        <v>157</v>
      </c>
      <c r="B148" s="24" t="s">
        <v>19</v>
      </c>
      <c r="C148" s="25" t="s">
        <v>424</v>
      </c>
      <c r="D148" s="26"/>
      <c r="E148" s="26">
        <v>2417300</v>
      </c>
      <c r="F148" s="26"/>
      <c r="G148" s="20"/>
      <c r="H148" s="26">
        <v>510139.1</v>
      </c>
      <c r="I148" s="26"/>
      <c r="J148" s="26" t="e">
        <f t="shared" ref="J148:J153" si="35">G148/D148*100</f>
        <v>#DIV/0!</v>
      </c>
      <c r="K148" s="26">
        <f t="shared" ref="K148:K153" si="36">H148/E148*100</f>
        <v>21.103673520043024</v>
      </c>
      <c r="L148" s="26" t="e">
        <f t="shared" ref="L148:L153" si="37">I148/F148*100</f>
        <v>#DIV/0!</v>
      </c>
      <c r="M148" s="7"/>
    </row>
    <row r="149" spans="1:13" ht="15.6" x14ac:dyDescent="0.3">
      <c r="A149" s="114" t="s">
        <v>438</v>
      </c>
      <c r="B149" s="24" t="s">
        <v>19</v>
      </c>
      <c r="C149" s="25" t="s">
        <v>437</v>
      </c>
      <c r="D149" s="26">
        <f>E149</f>
        <v>6260000</v>
      </c>
      <c r="E149" s="26">
        <v>6260000</v>
      </c>
      <c r="F149" s="26"/>
      <c r="G149" s="20">
        <f>H149</f>
        <v>2103028.13</v>
      </c>
      <c r="H149" s="26">
        <v>2103028.13</v>
      </c>
      <c r="I149" s="26"/>
      <c r="J149" s="26"/>
      <c r="K149" s="26"/>
      <c r="L149" s="26"/>
      <c r="M149" s="7"/>
    </row>
    <row r="150" spans="1:13" ht="15.6" x14ac:dyDescent="0.3">
      <c r="A150" s="114" t="s">
        <v>425</v>
      </c>
      <c r="B150" s="47" t="s">
        <v>19</v>
      </c>
      <c r="C150" s="48" t="s">
        <v>426</v>
      </c>
      <c r="D150" s="49">
        <f>E150+D152</f>
        <v>346600</v>
      </c>
      <c r="E150" s="49">
        <f>E151</f>
        <v>214100</v>
      </c>
      <c r="F150" s="49">
        <f>F152</f>
        <v>132500</v>
      </c>
      <c r="G150" s="53">
        <f>H150+G152</f>
        <v>346600</v>
      </c>
      <c r="H150" s="49">
        <f>H151</f>
        <v>214100</v>
      </c>
      <c r="I150" s="49">
        <f>I152</f>
        <v>132500</v>
      </c>
      <c r="J150" s="49">
        <f t="shared" si="35"/>
        <v>100</v>
      </c>
      <c r="K150" s="49">
        <f t="shared" si="36"/>
        <v>100</v>
      </c>
      <c r="L150" s="49">
        <f t="shared" si="37"/>
        <v>100</v>
      </c>
      <c r="M150" s="7"/>
    </row>
    <row r="151" spans="1:13" ht="31.2" x14ac:dyDescent="0.3">
      <c r="A151" s="114" t="s">
        <v>432</v>
      </c>
      <c r="B151" s="24" t="s">
        <v>19</v>
      </c>
      <c r="C151" s="25" t="s">
        <v>427</v>
      </c>
      <c r="D151" s="26">
        <f>E151</f>
        <v>214100</v>
      </c>
      <c r="E151" s="26">
        <v>214100</v>
      </c>
      <c r="F151" s="26"/>
      <c r="G151" s="20">
        <f t="shared" si="18"/>
        <v>214100</v>
      </c>
      <c r="H151" s="26">
        <v>214100</v>
      </c>
      <c r="I151" s="26"/>
      <c r="J151" s="26">
        <f t="shared" si="35"/>
        <v>100</v>
      </c>
      <c r="K151" s="26">
        <f t="shared" si="36"/>
        <v>100</v>
      </c>
      <c r="L151" s="26" t="e">
        <f t="shared" si="37"/>
        <v>#DIV/0!</v>
      </c>
      <c r="M151" s="7"/>
    </row>
    <row r="152" spans="1:13" ht="31.2" x14ac:dyDescent="0.3">
      <c r="A152" s="114" t="s">
        <v>433</v>
      </c>
      <c r="B152" s="24" t="s">
        <v>19</v>
      </c>
      <c r="C152" s="25" t="s">
        <v>431</v>
      </c>
      <c r="D152" s="26">
        <f>F152</f>
        <v>132500</v>
      </c>
      <c r="E152" s="26"/>
      <c r="F152" s="26">
        <v>132500</v>
      </c>
      <c r="G152" s="20">
        <f>I152</f>
        <v>132500</v>
      </c>
      <c r="H152" s="26"/>
      <c r="I152" s="26">
        <v>132500</v>
      </c>
      <c r="J152" s="26">
        <f t="shared" si="35"/>
        <v>100</v>
      </c>
      <c r="K152" s="26" t="e">
        <f t="shared" si="36"/>
        <v>#DIV/0!</v>
      </c>
      <c r="L152" s="26">
        <f t="shared" si="37"/>
        <v>100</v>
      </c>
      <c r="M152" s="7"/>
    </row>
    <row r="153" spans="1:13" ht="15.6" x14ac:dyDescent="0.3">
      <c r="A153" s="114" t="s">
        <v>458</v>
      </c>
      <c r="B153" s="24" t="s">
        <v>19</v>
      </c>
      <c r="C153" s="25" t="s">
        <v>343</v>
      </c>
      <c r="D153" s="26">
        <f t="shared" si="20"/>
        <v>0</v>
      </c>
      <c r="E153" s="26"/>
      <c r="F153" s="26"/>
      <c r="G153" s="20">
        <f t="shared" si="18"/>
        <v>0</v>
      </c>
      <c r="H153" s="26"/>
      <c r="I153" s="26"/>
      <c r="J153" s="20" t="e">
        <f t="shared" si="35"/>
        <v>#DIV/0!</v>
      </c>
      <c r="K153" s="26" t="e">
        <f t="shared" si="36"/>
        <v>#DIV/0!</v>
      </c>
      <c r="L153" s="26" t="e">
        <f t="shared" si="37"/>
        <v>#DIV/0!</v>
      </c>
      <c r="M153" s="7"/>
    </row>
    <row r="154" spans="1:13" ht="78" x14ac:dyDescent="0.3">
      <c r="A154" s="111" t="s">
        <v>159</v>
      </c>
      <c r="B154" s="24" t="s">
        <v>19</v>
      </c>
      <c r="C154" s="25" t="s">
        <v>158</v>
      </c>
      <c r="D154" s="26">
        <f t="shared" si="20"/>
        <v>-7681300</v>
      </c>
      <c r="E154" s="26">
        <f>E155+E156</f>
        <v>-7681300</v>
      </c>
      <c r="F154" s="26">
        <f>F155+F156</f>
        <v>0</v>
      </c>
      <c r="G154" s="53">
        <f t="shared" si="18"/>
        <v>-7681287.7000000002</v>
      </c>
      <c r="H154" s="26">
        <f>H155+H156</f>
        <v>-7681287.7000000002</v>
      </c>
      <c r="I154" s="26">
        <f>I155+I156</f>
        <v>0</v>
      </c>
      <c r="J154" s="20">
        <f t="shared" ref="J154:L155" si="38">G154/D154*100</f>
        <v>99.999839870855197</v>
      </c>
      <c r="K154" s="20">
        <f t="shared" si="38"/>
        <v>99.999839870855197</v>
      </c>
      <c r="L154" s="20" t="e">
        <f t="shared" si="38"/>
        <v>#DIV/0!</v>
      </c>
      <c r="M154" s="7"/>
    </row>
    <row r="155" spans="1:13" ht="78" x14ac:dyDescent="0.3">
      <c r="A155" s="114" t="s">
        <v>159</v>
      </c>
      <c r="B155" s="24" t="s">
        <v>19</v>
      </c>
      <c r="C155" s="25" t="s">
        <v>428</v>
      </c>
      <c r="D155" s="26">
        <f t="shared" si="20"/>
        <v>-7681300</v>
      </c>
      <c r="E155" s="26">
        <v>-7681300</v>
      </c>
      <c r="F155" s="26"/>
      <c r="G155" s="20">
        <f t="shared" si="18"/>
        <v>-7681287.7000000002</v>
      </c>
      <c r="H155" s="26">
        <v>-7681287.7000000002</v>
      </c>
      <c r="I155" s="26"/>
      <c r="J155" s="20">
        <f t="shared" si="38"/>
        <v>99.999839870855197</v>
      </c>
      <c r="K155" s="20">
        <f t="shared" si="38"/>
        <v>99.999839870855197</v>
      </c>
      <c r="L155" s="20" t="e">
        <f t="shared" si="38"/>
        <v>#DIV/0!</v>
      </c>
      <c r="M155" s="7"/>
    </row>
    <row r="156" spans="1:13" ht="63" thickBot="1" x14ac:dyDescent="0.35">
      <c r="A156" s="114" t="s">
        <v>160</v>
      </c>
      <c r="B156" s="24" t="s">
        <v>19</v>
      </c>
      <c r="C156" s="25" t="s">
        <v>429</v>
      </c>
      <c r="D156" s="26">
        <f t="shared" si="20"/>
        <v>0</v>
      </c>
      <c r="E156" s="26"/>
      <c r="F156" s="26"/>
      <c r="G156" s="20">
        <f t="shared" si="18"/>
        <v>0</v>
      </c>
      <c r="H156" s="26"/>
      <c r="I156" s="26"/>
      <c r="J156" s="26"/>
      <c r="K156" s="26"/>
      <c r="L156" s="26"/>
      <c r="M156" s="7"/>
    </row>
    <row r="157" spans="1:13" x14ac:dyDescent="0.3">
      <c r="A157" s="8"/>
      <c r="B157" s="11"/>
      <c r="C157" s="11"/>
      <c r="D157" s="12"/>
      <c r="E157" s="12"/>
      <c r="F157" s="12"/>
      <c r="G157" s="12"/>
      <c r="H157" s="12"/>
      <c r="I157" s="12"/>
      <c r="J157" s="12"/>
      <c r="K157" s="12"/>
      <c r="L157" s="12"/>
      <c r="M157" s="3" t="s">
        <v>161</v>
      </c>
    </row>
    <row r="158" spans="1:13" x14ac:dyDescent="0.3">
      <c r="A158" s="8"/>
      <c r="B158" s="8"/>
      <c r="C158" s="8"/>
      <c r="D158" s="13"/>
      <c r="E158" s="13"/>
      <c r="F158" s="13"/>
      <c r="G158" s="13"/>
      <c r="H158" s="13"/>
      <c r="I158" s="13"/>
      <c r="J158" s="13"/>
      <c r="K158" s="13"/>
      <c r="L158" s="13"/>
      <c r="M158" s="3" t="s">
        <v>161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47" workbookViewId="0">
      <selection activeCell="H23" sqref="H23"/>
    </sheetView>
  </sheetViews>
  <sheetFormatPr defaultColWidth="9.109375" defaultRowHeight="14.4" x14ac:dyDescent="0.3"/>
  <cols>
    <col min="1" max="1" width="46.88671875" style="1" customWidth="1"/>
    <col min="2" max="2" width="7.109375" style="1" customWidth="1"/>
    <col min="3" max="3" width="31.44140625" style="1" customWidth="1"/>
    <col min="4" max="4" width="16.5546875" style="1" customWidth="1"/>
    <col min="5" max="5" width="16.6640625" style="1" customWidth="1"/>
    <col min="6" max="7" width="15.44140625" style="1" customWidth="1"/>
    <col min="8" max="8" width="16.6640625" style="1" customWidth="1"/>
    <col min="9" max="9" width="17.88671875" style="1" customWidth="1"/>
    <col min="10" max="12" width="14.6640625" style="1" customWidth="1"/>
    <col min="13" max="13" width="9.6640625" style="1" customWidth="1"/>
    <col min="14" max="16384" width="9.109375" style="1"/>
  </cols>
  <sheetData>
    <row r="1" spans="1:13" ht="7.5" customHeight="1" x14ac:dyDescent="0.3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3">
      <c r="A2" s="27"/>
      <c r="B2" s="27"/>
      <c r="C2" s="27" t="s">
        <v>303</v>
      </c>
      <c r="D2" s="28"/>
      <c r="E2" s="28"/>
      <c r="F2" s="29"/>
      <c r="G2" s="29"/>
      <c r="H2" s="30"/>
      <c r="I2" s="30"/>
      <c r="J2" s="30"/>
      <c r="K2" s="30"/>
      <c r="L2" s="30"/>
      <c r="M2" s="3"/>
    </row>
    <row r="3" spans="1:13" ht="12.9" customHeight="1" x14ac:dyDescent="0.3">
      <c r="A3" s="31"/>
      <c r="B3" s="31"/>
      <c r="C3" s="31"/>
      <c r="D3" s="32"/>
      <c r="E3" s="32"/>
      <c r="F3" s="32"/>
      <c r="G3" s="33"/>
      <c r="H3" s="34"/>
      <c r="I3" s="34"/>
      <c r="J3" s="34"/>
      <c r="K3" s="34"/>
      <c r="L3" s="34"/>
      <c r="M3" s="3"/>
    </row>
    <row r="4" spans="1:13" ht="18" customHeight="1" x14ac:dyDescent="0.3">
      <c r="A4" s="127" t="s">
        <v>0</v>
      </c>
      <c r="B4" s="127" t="s">
        <v>1</v>
      </c>
      <c r="C4" s="127" t="s">
        <v>162</v>
      </c>
      <c r="D4" s="129" t="s">
        <v>3</v>
      </c>
      <c r="E4" s="124"/>
      <c r="F4" s="124"/>
      <c r="G4" s="129" t="s">
        <v>4</v>
      </c>
      <c r="H4" s="124"/>
      <c r="I4" s="124"/>
      <c r="J4" s="122" t="s">
        <v>314</v>
      </c>
      <c r="K4" s="122" t="s">
        <v>315</v>
      </c>
      <c r="L4" s="122" t="s">
        <v>316</v>
      </c>
      <c r="M4" s="5"/>
    </row>
    <row r="5" spans="1:13" ht="140.4" customHeight="1" x14ac:dyDescent="0.3">
      <c r="A5" s="128"/>
      <c r="B5" s="128"/>
      <c r="C5" s="128"/>
      <c r="D5" s="18" t="s">
        <v>301</v>
      </c>
      <c r="E5" s="18" t="s">
        <v>163</v>
      </c>
      <c r="F5" s="18" t="s">
        <v>8</v>
      </c>
      <c r="G5" s="18" t="s">
        <v>301</v>
      </c>
      <c r="H5" s="18" t="s">
        <v>7</v>
      </c>
      <c r="I5" s="18" t="s">
        <v>8</v>
      </c>
      <c r="J5" s="123"/>
      <c r="K5" s="123"/>
      <c r="L5" s="123"/>
      <c r="M5" s="5"/>
    </row>
    <row r="6" spans="1:13" ht="11.4" customHeight="1" thickBot="1" x14ac:dyDescent="0.35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325</v>
      </c>
      <c r="K6" s="19" t="s">
        <v>326</v>
      </c>
      <c r="L6" s="19" t="s">
        <v>327</v>
      </c>
      <c r="M6" s="5"/>
    </row>
    <row r="7" spans="1:13" ht="15.6" x14ac:dyDescent="0.3">
      <c r="A7" s="54" t="s">
        <v>164</v>
      </c>
      <c r="B7" s="51" t="s">
        <v>165</v>
      </c>
      <c r="C7" s="55" t="s">
        <v>336</v>
      </c>
      <c r="D7" s="49">
        <f t="shared" ref="D7:I7" si="0">D9+D18+D20+D25+D31+D38+D44+D47+D49+D54+D57+D59+D36</f>
        <v>591813100.1400001</v>
      </c>
      <c r="E7" s="49">
        <f t="shared" si="0"/>
        <v>512537170.94</v>
      </c>
      <c r="F7" s="49">
        <f t="shared" si="0"/>
        <v>112015245.29999998</v>
      </c>
      <c r="G7" s="49">
        <f t="shared" si="0"/>
        <v>237841169.58999997</v>
      </c>
      <c r="H7" s="49">
        <f t="shared" si="0"/>
        <v>206313182.69</v>
      </c>
      <c r="I7" s="49">
        <f t="shared" si="0"/>
        <v>45470051</v>
      </c>
      <c r="J7" s="49">
        <f>G7/D7*100</f>
        <v>40.188561140964261</v>
      </c>
      <c r="K7" s="49">
        <f>H7/E7*100</f>
        <v>40.253311249917516</v>
      </c>
      <c r="L7" s="49">
        <f>I7/F7*100</f>
        <v>40.592734389164441</v>
      </c>
      <c r="M7" s="7"/>
    </row>
    <row r="8" spans="1:13" ht="15.6" x14ac:dyDescent="0.3">
      <c r="A8" s="35" t="s">
        <v>22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7"/>
    </row>
    <row r="9" spans="1:13" ht="31.2" x14ac:dyDescent="0.3">
      <c r="A9" s="46" t="s">
        <v>166</v>
      </c>
      <c r="B9" s="47" t="s">
        <v>167</v>
      </c>
      <c r="C9" s="48" t="s">
        <v>168</v>
      </c>
      <c r="D9" s="49">
        <f t="shared" ref="D9:I9" si="1">SUM(D10:D17)</f>
        <v>160266147.69999999</v>
      </c>
      <c r="E9" s="49">
        <f t="shared" si="1"/>
        <v>124590738.8</v>
      </c>
      <c r="F9" s="49">
        <f t="shared" si="1"/>
        <v>35675408.899999999</v>
      </c>
      <c r="G9" s="49">
        <f t="shared" si="1"/>
        <v>66435047</v>
      </c>
      <c r="H9" s="49">
        <f t="shared" si="1"/>
        <v>51439320.259999998</v>
      </c>
      <c r="I9" s="49">
        <f t="shared" si="1"/>
        <v>14995726.74</v>
      </c>
      <c r="J9" s="49">
        <f t="shared" ref="J9:L13" si="2">G9/D9*100</f>
        <v>41.452950578408398</v>
      </c>
      <c r="K9" s="49">
        <f t="shared" si="2"/>
        <v>41.286632341568549</v>
      </c>
      <c r="L9" s="49">
        <f t="shared" si="2"/>
        <v>42.033790788589954</v>
      </c>
      <c r="M9" s="7"/>
    </row>
    <row r="10" spans="1:13" ht="46.8" x14ac:dyDescent="0.3">
      <c r="A10" s="56" t="s">
        <v>169</v>
      </c>
      <c r="B10" s="57" t="s">
        <v>167</v>
      </c>
      <c r="C10" s="58" t="s">
        <v>170</v>
      </c>
      <c r="D10" s="59">
        <f>E10+F10</f>
        <v>7765130.8600000003</v>
      </c>
      <c r="E10" s="59">
        <v>2592240</v>
      </c>
      <c r="F10" s="59">
        <v>5172890.8600000003</v>
      </c>
      <c r="G10" s="59">
        <f>H10+I10</f>
        <v>2828559.73</v>
      </c>
      <c r="H10" s="59">
        <v>1094761.04</v>
      </c>
      <c r="I10" s="59">
        <v>1733798.69</v>
      </c>
      <c r="J10" s="26">
        <f t="shared" si="2"/>
        <v>36.426427075048672</v>
      </c>
      <c r="K10" s="26">
        <f t="shared" si="2"/>
        <v>42.232240841897358</v>
      </c>
      <c r="L10" s="26">
        <f t="shared" si="2"/>
        <v>33.517016633905939</v>
      </c>
      <c r="M10" s="7"/>
    </row>
    <row r="11" spans="1:13" ht="78" x14ac:dyDescent="0.3">
      <c r="A11" s="56" t="s">
        <v>171</v>
      </c>
      <c r="B11" s="57" t="s">
        <v>167</v>
      </c>
      <c r="C11" s="58" t="s">
        <v>172</v>
      </c>
      <c r="D11" s="59">
        <f t="shared" ref="D11:D17" si="3">E11+F11</f>
        <v>142600</v>
      </c>
      <c r="E11" s="59">
        <v>91600</v>
      </c>
      <c r="F11" s="59">
        <v>51000</v>
      </c>
      <c r="G11" s="59">
        <f t="shared" ref="G11:G17" si="4">H11+I11</f>
        <v>72241.62</v>
      </c>
      <c r="H11" s="59">
        <v>72241.62</v>
      </c>
      <c r="I11" s="59"/>
      <c r="J11" s="26">
        <f t="shared" si="2"/>
        <v>50.660322580645158</v>
      </c>
      <c r="K11" s="26">
        <f t="shared" si="2"/>
        <v>78.866397379912655</v>
      </c>
      <c r="L11" s="26">
        <f t="shared" si="2"/>
        <v>0</v>
      </c>
      <c r="M11" s="7"/>
    </row>
    <row r="12" spans="1:13" ht="78" x14ac:dyDescent="0.3">
      <c r="A12" s="56" t="s">
        <v>173</v>
      </c>
      <c r="B12" s="57" t="s">
        <v>167</v>
      </c>
      <c r="C12" s="58" t="s">
        <v>174</v>
      </c>
      <c r="D12" s="59">
        <f t="shared" si="3"/>
        <v>54111723.879999995</v>
      </c>
      <c r="E12" s="59">
        <v>23718305.84</v>
      </c>
      <c r="F12" s="59">
        <v>30393418.039999999</v>
      </c>
      <c r="G12" s="59">
        <f>H12+I12</f>
        <v>24148127.120000001</v>
      </c>
      <c r="H12" s="59">
        <v>10886199.07</v>
      </c>
      <c r="I12" s="59">
        <v>13261928.050000001</v>
      </c>
      <c r="J12" s="26">
        <f t="shared" si="2"/>
        <v>44.626423607482387</v>
      </c>
      <c r="K12" s="26">
        <f t="shared" si="2"/>
        <v>45.897877965806686</v>
      </c>
      <c r="L12" s="26">
        <f t="shared" si="2"/>
        <v>43.634210645694132</v>
      </c>
      <c r="M12" s="7"/>
    </row>
    <row r="13" spans="1:13" ht="15.6" x14ac:dyDescent="0.3">
      <c r="A13" s="56" t="s">
        <v>175</v>
      </c>
      <c r="B13" s="57" t="s">
        <v>167</v>
      </c>
      <c r="C13" s="58" t="s">
        <v>176</v>
      </c>
      <c r="D13" s="59">
        <f t="shared" si="3"/>
        <v>100000</v>
      </c>
      <c r="E13" s="59">
        <v>100000</v>
      </c>
      <c r="F13" s="59">
        <v>0</v>
      </c>
      <c r="G13" s="59">
        <f t="shared" si="4"/>
        <v>20604</v>
      </c>
      <c r="H13" s="59">
        <v>20604</v>
      </c>
      <c r="I13" s="59">
        <v>0</v>
      </c>
      <c r="J13" s="26"/>
      <c r="K13" s="26">
        <f t="shared" si="2"/>
        <v>20.603999999999999</v>
      </c>
      <c r="L13" s="26"/>
      <c r="M13" s="7"/>
    </row>
    <row r="14" spans="1:13" ht="62.4" x14ac:dyDescent="0.3">
      <c r="A14" s="56" t="s">
        <v>177</v>
      </c>
      <c r="B14" s="57" t="s">
        <v>167</v>
      </c>
      <c r="C14" s="58" t="s">
        <v>178</v>
      </c>
      <c r="D14" s="59">
        <f t="shared" si="3"/>
        <v>18586170.640000001</v>
      </c>
      <c r="E14" s="59">
        <v>18586170.640000001</v>
      </c>
      <c r="F14" s="59">
        <v>0</v>
      </c>
      <c r="G14" s="59">
        <f t="shared" si="4"/>
        <v>6891828.9500000002</v>
      </c>
      <c r="H14" s="59">
        <v>6891828.9500000002</v>
      </c>
      <c r="I14" s="59">
        <v>0</v>
      </c>
      <c r="J14" s="26">
        <f>G14/D14*100</f>
        <v>37.080413623061411</v>
      </c>
      <c r="K14" s="26">
        <f>H14/E14*100</f>
        <v>37.080413623061411</v>
      </c>
      <c r="L14" s="26" t="e">
        <f>I14/F14*100</f>
        <v>#DIV/0!</v>
      </c>
      <c r="M14" s="7"/>
    </row>
    <row r="15" spans="1:13" ht="31.2" x14ac:dyDescent="0.3">
      <c r="A15" s="56" t="s">
        <v>179</v>
      </c>
      <c r="B15" s="57" t="s">
        <v>167</v>
      </c>
      <c r="C15" s="58" t="s">
        <v>180</v>
      </c>
      <c r="D15" s="59">
        <f t="shared" si="3"/>
        <v>0</v>
      </c>
      <c r="E15" s="59"/>
      <c r="F15" s="59"/>
      <c r="G15" s="59">
        <f t="shared" si="4"/>
        <v>0</v>
      </c>
      <c r="H15" s="59"/>
      <c r="I15" s="59"/>
      <c r="J15" s="26"/>
      <c r="K15" s="26" t="e">
        <f>H15/E15*100</f>
        <v>#DIV/0!</v>
      </c>
      <c r="L15" s="26" t="e">
        <f>I15/F15*100</f>
        <v>#DIV/0!</v>
      </c>
      <c r="M15" s="7"/>
    </row>
    <row r="16" spans="1:13" ht="15.6" x14ac:dyDescent="0.3">
      <c r="A16" s="56" t="s">
        <v>181</v>
      </c>
      <c r="B16" s="57" t="s">
        <v>167</v>
      </c>
      <c r="C16" s="58" t="s">
        <v>182</v>
      </c>
      <c r="D16" s="59">
        <f t="shared" si="3"/>
        <v>106000</v>
      </c>
      <c r="E16" s="59">
        <v>50000</v>
      </c>
      <c r="F16" s="59">
        <v>56000</v>
      </c>
      <c r="G16" s="59">
        <f t="shared" si="4"/>
        <v>0</v>
      </c>
      <c r="H16" s="59">
        <v>0</v>
      </c>
      <c r="I16" s="59">
        <v>0</v>
      </c>
      <c r="J16" s="59"/>
      <c r="K16" s="59">
        <f>H16/E16*100</f>
        <v>0</v>
      </c>
      <c r="L16" s="59">
        <f>I16/F16*100</f>
        <v>0</v>
      </c>
      <c r="M16" s="7"/>
    </row>
    <row r="17" spans="1:13" ht="15.6" x14ac:dyDescent="0.3">
      <c r="A17" s="56" t="s">
        <v>183</v>
      </c>
      <c r="B17" s="57" t="s">
        <v>167</v>
      </c>
      <c r="C17" s="58" t="s">
        <v>184</v>
      </c>
      <c r="D17" s="59">
        <f t="shared" si="3"/>
        <v>79454522.319999993</v>
      </c>
      <c r="E17" s="59">
        <v>79452422.319999993</v>
      </c>
      <c r="F17" s="59">
        <v>2100</v>
      </c>
      <c r="G17" s="59">
        <f t="shared" si="4"/>
        <v>32473685.579999998</v>
      </c>
      <c r="H17" s="59">
        <v>32473685.579999998</v>
      </c>
      <c r="I17" s="59"/>
      <c r="J17" s="26">
        <f t="shared" ref="J17:J61" si="5">G17/D17*100</f>
        <v>40.870783225168097</v>
      </c>
      <c r="K17" s="26">
        <f t="shared" ref="K17:K61" si="6">H17/E17*100</f>
        <v>40.871863477251878</v>
      </c>
      <c r="L17" s="26">
        <f t="shared" ref="L17:L61" si="7">I17/F17*100</f>
        <v>0</v>
      </c>
      <c r="M17" s="7"/>
    </row>
    <row r="18" spans="1:13" ht="15.6" x14ac:dyDescent="0.3">
      <c r="A18" s="46" t="s">
        <v>185</v>
      </c>
      <c r="B18" s="47" t="s">
        <v>167</v>
      </c>
      <c r="C18" s="48" t="s">
        <v>186</v>
      </c>
      <c r="D18" s="49">
        <f>D19</f>
        <v>883200</v>
      </c>
      <c r="E18" s="49">
        <f>E19</f>
        <v>0</v>
      </c>
      <c r="F18" s="49">
        <f>F19</f>
        <v>883200</v>
      </c>
      <c r="G18" s="49">
        <f>G19</f>
        <v>316469.43</v>
      </c>
      <c r="H18" s="49">
        <v>0</v>
      </c>
      <c r="I18" s="49">
        <f>I19</f>
        <v>316469.43</v>
      </c>
      <c r="J18" s="49">
        <f t="shared" si="5"/>
        <v>35.832136548913041</v>
      </c>
      <c r="K18" s="49" t="e">
        <f t="shared" si="6"/>
        <v>#DIV/0!</v>
      </c>
      <c r="L18" s="49">
        <f t="shared" si="7"/>
        <v>35.832136548913041</v>
      </c>
      <c r="M18" s="7"/>
    </row>
    <row r="19" spans="1:13" ht="31.2" x14ac:dyDescent="0.3">
      <c r="A19" s="56" t="s">
        <v>187</v>
      </c>
      <c r="B19" s="57" t="s">
        <v>167</v>
      </c>
      <c r="C19" s="58" t="s">
        <v>188</v>
      </c>
      <c r="D19" s="59">
        <f>E19+F19</f>
        <v>883200</v>
      </c>
      <c r="E19" s="59"/>
      <c r="F19" s="59">
        <v>883200</v>
      </c>
      <c r="G19" s="59">
        <f>I19</f>
        <v>316469.43</v>
      </c>
      <c r="H19" s="59">
        <v>0</v>
      </c>
      <c r="I19" s="59">
        <v>316469.43</v>
      </c>
      <c r="J19" s="26">
        <f t="shared" si="5"/>
        <v>35.832136548913041</v>
      </c>
      <c r="K19" s="26" t="e">
        <f t="shared" si="6"/>
        <v>#DIV/0!</v>
      </c>
      <c r="L19" s="26">
        <f t="shared" si="7"/>
        <v>35.832136548913041</v>
      </c>
      <c r="M19" s="7"/>
    </row>
    <row r="20" spans="1:13" ht="46.8" x14ac:dyDescent="0.3">
      <c r="A20" s="46" t="s">
        <v>189</v>
      </c>
      <c r="B20" s="47" t="s">
        <v>167</v>
      </c>
      <c r="C20" s="48" t="s">
        <v>190</v>
      </c>
      <c r="D20" s="49">
        <f t="shared" ref="D20:I20" si="8">D22+D23+D21+D24</f>
        <v>8753975</v>
      </c>
      <c r="E20" s="49">
        <f t="shared" si="8"/>
        <v>7950000</v>
      </c>
      <c r="F20" s="49">
        <f t="shared" si="8"/>
        <v>803975</v>
      </c>
      <c r="G20" s="49">
        <f t="shared" si="8"/>
        <v>3285877.9499999997</v>
      </c>
      <c r="H20" s="49">
        <f t="shared" si="8"/>
        <v>3201608.15</v>
      </c>
      <c r="I20" s="49">
        <f t="shared" si="8"/>
        <v>84269.8</v>
      </c>
      <c r="J20" s="49">
        <f t="shared" si="5"/>
        <v>37.535838861774216</v>
      </c>
      <c r="K20" s="49">
        <f t="shared" si="6"/>
        <v>40.271800628930812</v>
      </c>
      <c r="L20" s="49">
        <f t="shared" si="7"/>
        <v>10.481644329736621</v>
      </c>
      <c r="M20" s="7"/>
    </row>
    <row r="21" spans="1:13" ht="15.6" x14ac:dyDescent="0.3">
      <c r="A21" s="56" t="s">
        <v>312</v>
      </c>
      <c r="B21" s="57" t="s">
        <v>167</v>
      </c>
      <c r="C21" s="58" t="s">
        <v>313</v>
      </c>
      <c r="D21" s="59">
        <f>E21+F21</f>
        <v>0</v>
      </c>
      <c r="E21" s="59">
        <v>0</v>
      </c>
      <c r="F21" s="59">
        <v>0</v>
      </c>
      <c r="G21" s="59">
        <f>H21+I21</f>
        <v>0</v>
      </c>
      <c r="H21" s="59">
        <v>0</v>
      </c>
      <c r="I21" s="59">
        <v>0</v>
      </c>
      <c r="J21" s="26" t="e">
        <f t="shared" si="5"/>
        <v>#DIV/0!</v>
      </c>
      <c r="K21" s="26" t="e">
        <f t="shared" si="6"/>
        <v>#DIV/0!</v>
      </c>
      <c r="L21" s="26" t="e">
        <f t="shared" si="7"/>
        <v>#DIV/0!</v>
      </c>
      <c r="M21" s="7"/>
    </row>
    <row r="22" spans="1:13" ht="62.4" x14ac:dyDescent="0.3">
      <c r="A22" s="56" t="s">
        <v>191</v>
      </c>
      <c r="B22" s="57" t="s">
        <v>167</v>
      </c>
      <c r="C22" s="58" t="s">
        <v>192</v>
      </c>
      <c r="D22" s="59">
        <f>E22+F22</f>
        <v>8295800</v>
      </c>
      <c r="E22" s="59">
        <v>7950000</v>
      </c>
      <c r="F22" s="59">
        <v>345800</v>
      </c>
      <c r="G22" s="59">
        <f>H22+I22</f>
        <v>3266702.9499999997</v>
      </c>
      <c r="H22" s="59">
        <v>3201608.15</v>
      </c>
      <c r="I22" s="59">
        <v>65094.8</v>
      </c>
      <c r="J22" s="26">
        <f t="shared" si="5"/>
        <v>39.377792979580022</v>
      </c>
      <c r="K22" s="26">
        <f t="shared" si="6"/>
        <v>40.271800628930812</v>
      </c>
      <c r="L22" s="26">
        <f t="shared" si="7"/>
        <v>18.824407171775594</v>
      </c>
      <c r="M22" s="7"/>
    </row>
    <row r="23" spans="1:13" ht="15.6" x14ac:dyDescent="0.3">
      <c r="A23" s="56" t="s">
        <v>193</v>
      </c>
      <c r="B23" s="57" t="s">
        <v>167</v>
      </c>
      <c r="C23" s="58" t="s">
        <v>194</v>
      </c>
      <c r="D23" s="59">
        <f>E23+F23</f>
        <v>458175</v>
      </c>
      <c r="E23" s="59"/>
      <c r="F23" s="59">
        <v>458175</v>
      </c>
      <c r="G23" s="59">
        <f>H23+I23</f>
        <v>19175</v>
      </c>
      <c r="H23" s="59">
        <v>0</v>
      </c>
      <c r="I23" s="59">
        <v>19175</v>
      </c>
      <c r="J23" s="26">
        <f t="shared" si="5"/>
        <v>4.1850821192775687</v>
      </c>
      <c r="K23" s="26" t="e">
        <f t="shared" si="6"/>
        <v>#DIV/0!</v>
      </c>
      <c r="L23" s="26">
        <f t="shared" si="7"/>
        <v>4.1850821192775687</v>
      </c>
      <c r="M23" s="7"/>
    </row>
    <row r="24" spans="1:13" ht="46.8" x14ac:dyDescent="0.3">
      <c r="A24" s="56" t="s">
        <v>328</v>
      </c>
      <c r="B24" s="57" t="s">
        <v>167</v>
      </c>
      <c r="C24" s="58" t="s">
        <v>329</v>
      </c>
      <c r="D24" s="59">
        <f>E24+F24</f>
        <v>0</v>
      </c>
      <c r="E24" s="59"/>
      <c r="F24" s="59"/>
      <c r="G24" s="59">
        <f>H24+I24</f>
        <v>0</v>
      </c>
      <c r="H24" s="59"/>
      <c r="I24" s="59"/>
      <c r="J24" s="26" t="e">
        <f t="shared" si="5"/>
        <v>#DIV/0!</v>
      </c>
      <c r="K24" s="26" t="e">
        <f t="shared" si="6"/>
        <v>#DIV/0!</v>
      </c>
      <c r="L24" s="26"/>
      <c r="M24" s="7"/>
    </row>
    <row r="25" spans="1:13" ht="15.6" x14ac:dyDescent="0.3">
      <c r="A25" s="46" t="s">
        <v>195</v>
      </c>
      <c r="B25" s="47" t="s">
        <v>167</v>
      </c>
      <c r="C25" s="48" t="s">
        <v>196</v>
      </c>
      <c r="D25" s="49">
        <f>D26+D27+D28+D29+D30</f>
        <v>7207785.7999999998</v>
      </c>
      <c r="E25" s="49">
        <f t="shared" ref="E25:I25" si="9">E26+E27+E28+E29+E30</f>
        <v>3468185.8</v>
      </c>
      <c r="F25" s="49">
        <f t="shared" si="9"/>
        <v>3739600</v>
      </c>
      <c r="G25" s="49">
        <f t="shared" si="9"/>
        <v>1781890.39</v>
      </c>
      <c r="H25" s="49">
        <f t="shared" si="9"/>
        <v>0</v>
      </c>
      <c r="I25" s="49">
        <f t="shared" si="9"/>
        <v>1781890.39</v>
      </c>
      <c r="J25" s="49">
        <f t="shared" si="5"/>
        <v>24.721744505781512</v>
      </c>
      <c r="K25" s="49">
        <f t="shared" si="6"/>
        <v>0</v>
      </c>
      <c r="L25" s="49">
        <f t="shared" si="7"/>
        <v>47.649224248582733</v>
      </c>
      <c r="M25" s="7"/>
    </row>
    <row r="26" spans="1:13" ht="15.6" x14ac:dyDescent="0.3">
      <c r="A26" s="56" t="s">
        <v>197</v>
      </c>
      <c r="B26" s="57" t="s">
        <v>167</v>
      </c>
      <c r="C26" s="58" t="s">
        <v>198</v>
      </c>
      <c r="D26" s="59">
        <f>E26+F26</f>
        <v>119500</v>
      </c>
      <c r="E26" s="59"/>
      <c r="F26" s="59">
        <v>119500</v>
      </c>
      <c r="G26" s="59">
        <f>H26+I26</f>
        <v>54256.24</v>
      </c>
      <c r="H26" s="59"/>
      <c r="I26" s="59">
        <v>54256.24</v>
      </c>
      <c r="J26" s="26">
        <f t="shared" si="5"/>
        <v>45.402711297071129</v>
      </c>
      <c r="K26" s="26" t="e">
        <f t="shared" si="6"/>
        <v>#DIV/0!</v>
      </c>
      <c r="L26" s="26">
        <f t="shared" si="7"/>
        <v>45.402711297071129</v>
      </c>
      <c r="M26" s="7"/>
    </row>
    <row r="27" spans="1:13" ht="15.6" x14ac:dyDescent="0.3">
      <c r="A27" s="56" t="s">
        <v>199</v>
      </c>
      <c r="B27" s="57" t="s">
        <v>167</v>
      </c>
      <c r="C27" s="58" t="s">
        <v>200</v>
      </c>
      <c r="D27" s="59">
        <f t="shared" ref="D27:D30" si="10">E27+F27</f>
        <v>0</v>
      </c>
      <c r="E27" s="59"/>
      <c r="F27" s="59">
        <v>0</v>
      </c>
      <c r="G27" s="59">
        <f t="shared" ref="G27:G28" si="11">H27+I27</f>
        <v>0</v>
      </c>
      <c r="H27" s="59">
        <v>0</v>
      </c>
      <c r="I27" s="59">
        <v>0</v>
      </c>
      <c r="J27" s="26" t="e">
        <f t="shared" si="5"/>
        <v>#DIV/0!</v>
      </c>
      <c r="K27" s="26" t="e">
        <f t="shared" si="6"/>
        <v>#DIV/0!</v>
      </c>
      <c r="L27" s="26" t="e">
        <f t="shared" si="7"/>
        <v>#DIV/0!</v>
      </c>
      <c r="M27" s="7"/>
    </row>
    <row r="28" spans="1:13" ht="15.6" x14ac:dyDescent="0.3">
      <c r="A28" s="56" t="s">
        <v>201</v>
      </c>
      <c r="B28" s="57" t="s">
        <v>167</v>
      </c>
      <c r="C28" s="58" t="s">
        <v>202</v>
      </c>
      <c r="D28" s="59">
        <f t="shared" si="10"/>
        <v>0</v>
      </c>
      <c r="E28" s="59">
        <v>0</v>
      </c>
      <c r="F28" s="59"/>
      <c r="G28" s="59">
        <f t="shared" si="11"/>
        <v>0</v>
      </c>
      <c r="H28" s="59">
        <v>0</v>
      </c>
      <c r="I28" s="59"/>
      <c r="J28" s="26" t="e">
        <f t="shared" si="5"/>
        <v>#DIV/0!</v>
      </c>
      <c r="K28" s="26" t="e">
        <f t="shared" si="6"/>
        <v>#DIV/0!</v>
      </c>
      <c r="L28" s="26" t="e">
        <f t="shared" si="7"/>
        <v>#DIV/0!</v>
      </c>
      <c r="M28" s="7"/>
    </row>
    <row r="29" spans="1:13" ht="15.6" x14ac:dyDescent="0.3">
      <c r="A29" s="56" t="s">
        <v>203</v>
      </c>
      <c r="B29" s="57" t="s">
        <v>167</v>
      </c>
      <c r="C29" s="58" t="s">
        <v>204</v>
      </c>
      <c r="D29" s="59">
        <f t="shared" si="10"/>
        <v>6514385.7999999998</v>
      </c>
      <c r="E29" s="59">
        <v>3264285.8</v>
      </c>
      <c r="F29" s="59">
        <v>3250100</v>
      </c>
      <c r="G29" s="59">
        <f>H29+I29</f>
        <v>1630034.15</v>
      </c>
      <c r="H29" s="59">
        <v>0</v>
      </c>
      <c r="I29" s="59">
        <v>1630034.15</v>
      </c>
      <c r="J29" s="26">
        <f t="shared" si="5"/>
        <v>25.02206961706198</v>
      </c>
      <c r="K29" s="26">
        <f t="shared" si="6"/>
        <v>0</v>
      </c>
      <c r="L29" s="26">
        <f t="shared" si="7"/>
        <v>50.153353742961748</v>
      </c>
      <c r="M29" s="7"/>
    </row>
    <row r="30" spans="1:13" ht="31.2" x14ac:dyDescent="0.3">
      <c r="A30" s="56" t="s">
        <v>205</v>
      </c>
      <c r="B30" s="57" t="s">
        <v>167</v>
      </c>
      <c r="C30" s="58" t="s">
        <v>206</v>
      </c>
      <c r="D30" s="59">
        <f t="shared" si="10"/>
        <v>573900</v>
      </c>
      <c r="E30" s="59">
        <v>203900</v>
      </c>
      <c r="F30" s="59">
        <v>370000</v>
      </c>
      <c r="G30" s="59">
        <f>H30+I30</f>
        <v>97600</v>
      </c>
      <c r="H30" s="59"/>
      <c r="I30" s="59">
        <v>97600</v>
      </c>
      <c r="J30" s="26">
        <f t="shared" si="5"/>
        <v>17.00644711622234</v>
      </c>
      <c r="K30" s="26">
        <f t="shared" si="6"/>
        <v>0</v>
      </c>
      <c r="L30" s="26">
        <f t="shared" si="7"/>
        <v>26.378378378378383</v>
      </c>
      <c r="M30" s="7"/>
    </row>
    <row r="31" spans="1:13" ht="31.2" x14ac:dyDescent="0.3">
      <c r="A31" s="46" t="s">
        <v>207</v>
      </c>
      <c r="B31" s="47" t="s">
        <v>167</v>
      </c>
      <c r="C31" s="48" t="s">
        <v>208</v>
      </c>
      <c r="D31" s="49">
        <f>D32+D33+D34+D35</f>
        <v>67815291.299999997</v>
      </c>
      <c r="E31" s="49">
        <f>E32+E33+E34+E35</f>
        <v>206346</v>
      </c>
      <c r="F31" s="49">
        <f t="shared" ref="F31:I31" si="12">F32+F33+F34</f>
        <v>67608945.299999997</v>
      </c>
      <c r="G31" s="49">
        <f>G32+G33+G34+G35</f>
        <v>26822058.720000003</v>
      </c>
      <c r="H31" s="49">
        <f>H32+H33+H34+H35</f>
        <v>179060</v>
      </c>
      <c r="I31" s="49">
        <f t="shared" si="12"/>
        <v>26642998.720000003</v>
      </c>
      <c r="J31" s="49">
        <f t="shared" si="5"/>
        <v>39.551638289578513</v>
      </c>
      <c r="K31" s="49">
        <f t="shared" si="6"/>
        <v>86.776579143768231</v>
      </c>
      <c r="L31" s="49">
        <f t="shared" si="7"/>
        <v>39.407505326074066</v>
      </c>
      <c r="M31" s="7"/>
    </row>
    <row r="32" spans="1:13" ht="15.6" x14ac:dyDescent="0.3">
      <c r="A32" s="56" t="s">
        <v>209</v>
      </c>
      <c r="B32" s="57" t="s">
        <v>167</v>
      </c>
      <c r="C32" s="58" t="s">
        <v>210</v>
      </c>
      <c r="D32" s="59">
        <f>E32+F32</f>
        <v>41856045.299999997</v>
      </c>
      <c r="E32" s="59">
        <v>0</v>
      </c>
      <c r="F32" s="59">
        <v>41856045.299999997</v>
      </c>
      <c r="G32" s="59">
        <f>H32+I32</f>
        <v>24152566.350000001</v>
      </c>
      <c r="H32" s="59">
        <v>0</v>
      </c>
      <c r="I32" s="59">
        <v>24152566.350000001</v>
      </c>
      <c r="J32" s="26">
        <f t="shared" si="5"/>
        <v>57.70389002804334</v>
      </c>
      <c r="K32" s="26" t="e">
        <f t="shared" si="6"/>
        <v>#DIV/0!</v>
      </c>
      <c r="L32" s="26">
        <f t="shared" si="7"/>
        <v>57.70389002804334</v>
      </c>
      <c r="M32" s="7"/>
    </row>
    <row r="33" spans="1:13" ht="15.6" x14ac:dyDescent="0.3">
      <c r="A33" s="56" t="s">
        <v>211</v>
      </c>
      <c r="B33" s="57" t="s">
        <v>167</v>
      </c>
      <c r="C33" s="58" t="s">
        <v>212</v>
      </c>
      <c r="D33" s="59">
        <f t="shared" ref="D33:D35" si="13">E33+F33</f>
        <v>15085900</v>
      </c>
      <c r="E33" s="59">
        <v>100000</v>
      </c>
      <c r="F33" s="59">
        <v>14985900</v>
      </c>
      <c r="G33" s="59">
        <f>H33+I33</f>
        <v>626920.16</v>
      </c>
      <c r="H33" s="59">
        <v>100000</v>
      </c>
      <c r="I33" s="59">
        <v>526920.16</v>
      </c>
      <c r="J33" s="26">
        <f t="shared" si="5"/>
        <v>4.1556695987644092</v>
      </c>
      <c r="K33" s="26">
        <f t="shared" si="6"/>
        <v>100</v>
      </c>
      <c r="L33" s="26">
        <f t="shared" si="7"/>
        <v>3.5161062065007775</v>
      </c>
      <c r="M33" s="7"/>
    </row>
    <row r="34" spans="1:13" ht="15.6" x14ac:dyDescent="0.3">
      <c r="A34" s="56" t="s">
        <v>213</v>
      </c>
      <c r="B34" s="57" t="s">
        <v>167</v>
      </c>
      <c r="C34" s="58" t="s">
        <v>214</v>
      </c>
      <c r="D34" s="59">
        <f t="shared" si="13"/>
        <v>10767000</v>
      </c>
      <c r="E34" s="59">
        <v>0</v>
      </c>
      <c r="F34" s="59">
        <v>10767000</v>
      </c>
      <c r="G34" s="59">
        <f>H34+I34</f>
        <v>1963512.21</v>
      </c>
      <c r="H34" s="59">
        <v>0</v>
      </c>
      <c r="I34" s="59">
        <v>1963512.21</v>
      </c>
      <c r="J34" s="26">
        <f t="shared" si="5"/>
        <v>18.236390916689885</v>
      </c>
      <c r="K34" s="26" t="e">
        <f t="shared" si="6"/>
        <v>#DIV/0!</v>
      </c>
      <c r="L34" s="26">
        <f t="shared" si="7"/>
        <v>18.236390916689885</v>
      </c>
      <c r="M34" s="7"/>
    </row>
    <row r="35" spans="1:13" ht="31.2" x14ac:dyDescent="0.3">
      <c r="A35" s="56" t="s">
        <v>331</v>
      </c>
      <c r="B35" s="57" t="s">
        <v>167</v>
      </c>
      <c r="C35" s="58" t="s">
        <v>332</v>
      </c>
      <c r="D35" s="59">
        <f t="shared" si="13"/>
        <v>106346</v>
      </c>
      <c r="E35" s="59">
        <v>106346</v>
      </c>
      <c r="F35" s="59">
        <v>0</v>
      </c>
      <c r="G35" s="59">
        <f t="shared" ref="G35" si="14">H35+I35</f>
        <v>79060</v>
      </c>
      <c r="H35" s="59">
        <v>79060</v>
      </c>
      <c r="I35" s="59">
        <v>0</v>
      </c>
      <c r="J35" s="26">
        <f t="shared" si="5"/>
        <v>74.342241363097813</v>
      </c>
      <c r="K35" s="26">
        <f t="shared" si="6"/>
        <v>74.342241363097813</v>
      </c>
      <c r="L35" s="26" t="e">
        <f t="shared" si="7"/>
        <v>#DIV/0!</v>
      </c>
      <c r="M35" s="7"/>
    </row>
    <row r="36" spans="1:13" ht="15.6" x14ac:dyDescent="0.3">
      <c r="A36" s="46" t="s">
        <v>321</v>
      </c>
      <c r="B36" s="47" t="s">
        <v>167</v>
      </c>
      <c r="C36" s="48" t="s">
        <v>323</v>
      </c>
      <c r="D36" s="49">
        <f>D37</f>
        <v>448000</v>
      </c>
      <c r="E36" s="49">
        <f>E37</f>
        <v>448000</v>
      </c>
      <c r="F36" s="49">
        <f>F37</f>
        <v>0</v>
      </c>
      <c r="G36" s="49">
        <f>G37</f>
        <v>0</v>
      </c>
      <c r="H36" s="49">
        <f>H37</f>
        <v>0</v>
      </c>
      <c r="I36" s="49"/>
      <c r="J36" s="49">
        <f t="shared" si="5"/>
        <v>0</v>
      </c>
      <c r="K36" s="49">
        <f t="shared" si="6"/>
        <v>0</v>
      </c>
      <c r="L36" s="49" t="e">
        <f t="shared" si="7"/>
        <v>#DIV/0!</v>
      </c>
      <c r="M36" s="7"/>
    </row>
    <row r="37" spans="1:13" ht="31.2" x14ac:dyDescent="0.3">
      <c r="A37" s="56" t="s">
        <v>322</v>
      </c>
      <c r="B37" s="57" t="s">
        <v>167</v>
      </c>
      <c r="C37" s="48" t="s">
        <v>324</v>
      </c>
      <c r="D37" s="59">
        <f>E37+F37</f>
        <v>448000</v>
      </c>
      <c r="E37" s="59">
        <v>448000</v>
      </c>
      <c r="F37" s="59">
        <v>0</v>
      </c>
      <c r="G37" s="59">
        <f>H37+I37</f>
        <v>0</v>
      </c>
      <c r="H37" s="59">
        <v>0</v>
      </c>
      <c r="I37" s="59">
        <v>0</v>
      </c>
      <c r="J37" s="26">
        <f t="shared" si="5"/>
        <v>0</v>
      </c>
      <c r="K37" s="26">
        <f t="shared" si="6"/>
        <v>0</v>
      </c>
      <c r="L37" s="26" t="e">
        <f t="shared" si="7"/>
        <v>#DIV/0!</v>
      </c>
      <c r="M37" s="7"/>
    </row>
    <row r="38" spans="1:13" ht="15.6" x14ac:dyDescent="0.3">
      <c r="A38" s="46" t="s">
        <v>215</v>
      </c>
      <c r="B38" s="47" t="s">
        <v>167</v>
      </c>
      <c r="C38" s="48" t="s">
        <v>216</v>
      </c>
      <c r="D38" s="49">
        <f>D39+D40+D42+D43+D41</f>
        <v>296242102.63</v>
      </c>
      <c r="E38" s="49">
        <f>E39+E40+E42+E43+E41</f>
        <v>296242102.63</v>
      </c>
      <c r="F38" s="49">
        <v>0</v>
      </c>
      <c r="G38" s="49">
        <f>G39+G40+G42+G43+G41</f>
        <v>115378348.09</v>
      </c>
      <c r="H38" s="49">
        <f>H39+H40+H42+H43+H41</f>
        <v>115378348.09</v>
      </c>
      <c r="I38" s="49">
        <v>0</v>
      </c>
      <c r="J38" s="49">
        <f t="shared" si="5"/>
        <v>38.947316085622397</v>
      </c>
      <c r="K38" s="49">
        <f t="shared" si="6"/>
        <v>38.947316085622397</v>
      </c>
      <c r="L38" s="49" t="e">
        <f t="shared" si="7"/>
        <v>#DIV/0!</v>
      </c>
      <c r="M38" s="7"/>
    </row>
    <row r="39" spans="1:13" ht="15.6" x14ac:dyDescent="0.3">
      <c r="A39" s="56" t="s">
        <v>217</v>
      </c>
      <c r="B39" s="57" t="s">
        <v>167</v>
      </c>
      <c r="C39" s="58" t="s">
        <v>218</v>
      </c>
      <c r="D39" s="59">
        <f>E39+F39</f>
        <v>84856256.109999999</v>
      </c>
      <c r="E39" s="59">
        <v>84856256.109999999</v>
      </c>
      <c r="F39" s="59">
        <v>0</v>
      </c>
      <c r="G39" s="59">
        <f>H39+I39</f>
        <v>31389714.050000001</v>
      </c>
      <c r="H39" s="59">
        <v>31389714.050000001</v>
      </c>
      <c r="I39" s="59">
        <v>0</v>
      </c>
      <c r="J39" s="26">
        <f t="shared" si="5"/>
        <v>36.991632071663879</v>
      </c>
      <c r="K39" s="26">
        <f t="shared" si="6"/>
        <v>36.991632071663879</v>
      </c>
      <c r="L39" s="26" t="e">
        <f t="shared" si="7"/>
        <v>#DIV/0!</v>
      </c>
      <c r="M39" s="7"/>
    </row>
    <row r="40" spans="1:13" ht="15.6" x14ac:dyDescent="0.3">
      <c r="A40" s="56" t="s">
        <v>219</v>
      </c>
      <c r="B40" s="57" t="s">
        <v>167</v>
      </c>
      <c r="C40" s="58" t="s">
        <v>220</v>
      </c>
      <c r="D40" s="59">
        <f t="shared" ref="D40:D43" si="15">E40+F40</f>
        <v>160159884.75999999</v>
      </c>
      <c r="E40" s="59">
        <v>160159884.75999999</v>
      </c>
      <c r="F40" s="59">
        <v>0</v>
      </c>
      <c r="G40" s="59">
        <f t="shared" ref="G40:G43" si="16">H40+I40</f>
        <v>60459498.200000003</v>
      </c>
      <c r="H40" s="59">
        <v>60459498.200000003</v>
      </c>
      <c r="I40" s="59">
        <v>0</v>
      </c>
      <c r="J40" s="26">
        <f t="shared" si="5"/>
        <v>37.749464099951567</v>
      </c>
      <c r="K40" s="26">
        <f t="shared" si="6"/>
        <v>37.749464099951567</v>
      </c>
      <c r="L40" s="26" t="e">
        <f t="shared" si="7"/>
        <v>#DIV/0!</v>
      </c>
      <c r="M40" s="7"/>
    </row>
    <row r="41" spans="1:13" ht="15.6" x14ac:dyDescent="0.3">
      <c r="A41" s="56" t="s">
        <v>338</v>
      </c>
      <c r="B41" s="57" t="s">
        <v>167</v>
      </c>
      <c r="C41" s="58" t="s">
        <v>339</v>
      </c>
      <c r="D41" s="59">
        <f t="shared" si="15"/>
        <v>33375231.199999999</v>
      </c>
      <c r="E41" s="59">
        <v>33375231.199999999</v>
      </c>
      <c r="F41" s="59">
        <v>0</v>
      </c>
      <c r="G41" s="59">
        <f t="shared" si="16"/>
        <v>14853633.109999999</v>
      </c>
      <c r="H41" s="59">
        <v>14853633.109999999</v>
      </c>
      <c r="I41" s="59">
        <v>0</v>
      </c>
      <c r="J41" s="26">
        <f t="shared" ref="J41" si="17">G41/D41*100</f>
        <v>44.50495944429592</v>
      </c>
      <c r="K41" s="26">
        <f t="shared" ref="K41" si="18">H41/E41*100</f>
        <v>44.50495944429592</v>
      </c>
      <c r="L41" s="26" t="e">
        <f t="shared" si="7"/>
        <v>#DIV/0!</v>
      </c>
      <c r="M41" s="7"/>
    </row>
    <row r="42" spans="1:13" ht="31.2" x14ac:dyDescent="0.3">
      <c r="A42" s="56" t="s">
        <v>221</v>
      </c>
      <c r="B42" s="57" t="s">
        <v>167</v>
      </c>
      <c r="C42" s="58" t="s">
        <v>222</v>
      </c>
      <c r="D42" s="59">
        <f t="shared" si="15"/>
        <v>871963</v>
      </c>
      <c r="E42" s="59">
        <v>871963</v>
      </c>
      <c r="F42" s="59">
        <v>0</v>
      </c>
      <c r="G42" s="59">
        <f t="shared" si="16"/>
        <v>62130</v>
      </c>
      <c r="H42" s="59">
        <v>62130</v>
      </c>
      <c r="I42" s="26">
        <v>0</v>
      </c>
      <c r="J42" s="26">
        <f t="shared" si="5"/>
        <v>7.1253023350761442</v>
      </c>
      <c r="K42" s="26">
        <f t="shared" si="6"/>
        <v>7.1253023350761442</v>
      </c>
      <c r="L42" s="26" t="e">
        <f t="shared" si="7"/>
        <v>#DIV/0!</v>
      </c>
      <c r="M42" s="7"/>
    </row>
    <row r="43" spans="1:13" ht="15.6" x14ac:dyDescent="0.3">
      <c r="A43" s="56" t="s">
        <v>223</v>
      </c>
      <c r="B43" s="57" t="s">
        <v>167</v>
      </c>
      <c r="C43" s="58" t="s">
        <v>224</v>
      </c>
      <c r="D43" s="59">
        <f t="shared" si="15"/>
        <v>16978767.559999999</v>
      </c>
      <c r="E43" s="59">
        <v>16978767.559999999</v>
      </c>
      <c r="F43" s="59">
        <v>0</v>
      </c>
      <c r="G43" s="59">
        <f t="shared" si="16"/>
        <v>8613372.7300000004</v>
      </c>
      <c r="H43" s="59">
        <v>8613372.7300000004</v>
      </c>
      <c r="I43" s="26">
        <v>0</v>
      </c>
      <c r="J43" s="26">
        <f t="shared" si="5"/>
        <v>50.730258833933881</v>
      </c>
      <c r="K43" s="26">
        <f t="shared" si="6"/>
        <v>50.730258833933881</v>
      </c>
      <c r="L43" s="26" t="e">
        <f t="shared" si="7"/>
        <v>#DIV/0!</v>
      </c>
      <c r="M43" s="7"/>
    </row>
    <row r="44" spans="1:13" ht="15.6" x14ac:dyDescent="0.3">
      <c r="A44" s="46" t="s">
        <v>225</v>
      </c>
      <c r="B44" s="47" t="s">
        <v>167</v>
      </c>
      <c r="C44" s="48" t="s">
        <v>226</v>
      </c>
      <c r="D44" s="49">
        <f>D45+D46</f>
        <v>33800086.689999998</v>
      </c>
      <c r="E44" s="49">
        <f t="shared" ref="E44:I44" si="19">E45+E46</f>
        <v>32774886.690000001</v>
      </c>
      <c r="F44" s="49">
        <f t="shared" si="19"/>
        <v>1025200</v>
      </c>
      <c r="G44" s="49">
        <f>H44+I44</f>
        <v>16469722.029999999</v>
      </c>
      <c r="H44" s="49">
        <f t="shared" si="19"/>
        <v>15848399.209999999</v>
      </c>
      <c r="I44" s="49">
        <f t="shared" si="19"/>
        <v>621322.81999999995</v>
      </c>
      <c r="J44" s="49">
        <f t="shared" si="5"/>
        <v>48.726863280124924</v>
      </c>
      <c r="K44" s="49">
        <f t="shared" si="6"/>
        <v>48.355313505433202</v>
      </c>
      <c r="L44" s="49">
        <f t="shared" si="7"/>
        <v>60.60503511509949</v>
      </c>
      <c r="M44" s="7"/>
    </row>
    <row r="45" spans="1:13" ht="15.6" x14ac:dyDescent="0.3">
      <c r="A45" s="56" t="s">
        <v>227</v>
      </c>
      <c r="B45" s="57" t="s">
        <v>167</v>
      </c>
      <c r="C45" s="58" t="s">
        <v>228</v>
      </c>
      <c r="D45" s="59">
        <f>E45+F45</f>
        <v>30170086.690000001</v>
      </c>
      <c r="E45" s="59">
        <v>29144886.690000001</v>
      </c>
      <c r="F45" s="59">
        <v>1025200</v>
      </c>
      <c r="G45" s="59">
        <f>H45+I45</f>
        <v>14710011.09</v>
      </c>
      <c r="H45" s="59">
        <v>14088688.27</v>
      </c>
      <c r="I45" s="59">
        <v>621322.81999999995</v>
      </c>
      <c r="J45" s="26">
        <f t="shared" si="5"/>
        <v>48.756940081566597</v>
      </c>
      <c r="K45" s="26">
        <f t="shared" si="6"/>
        <v>48.340171707835175</v>
      </c>
      <c r="L45" s="26">
        <f t="shared" si="7"/>
        <v>60.60503511509949</v>
      </c>
      <c r="M45" s="7"/>
    </row>
    <row r="46" spans="1:13" ht="31.2" x14ac:dyDescent="0.3">
      <c r="A46" s="56" t="s">
        <v>229</v>
      </c>
      <c r="B46" s="57" t="s">
        <v>167</v>
      </c>
      <c r="C46" s="58" t="s">
        <v>230</v>
      </c>
      <c r="D46" s="59">
        <f>E46+F46</f>
        <v>3630000</v>
      </c>
      <c r="E46" s="59">
        <v>3630000</v>
      </c>
      <c r="F46" s="59">
        <v>0</v>
      </c>
      <c r="G46" s="59">
        <f>H46+I46</f>
        <v>1759710.94</v>
      </c>
      <c r="H46" s="59">
        <v>1759710.94</v>
      </c>
      <c r="I46" s="59"/>
      <c r="J46" s="26">
        <f t="shared" si="5"/>
        <v>48.476885399449031</v>
      </c>
      <c r="K46" s="26">
        <f t="shared" si="6"/>
        <v>48.476885399449031</v>
      </c>
      <c r="L46" s="26" t="e">
        <f t="shared" si="7"/>
        <v>#DIV/0!</v>
      </c>
      <c r="M46" s="7"/>
    </row>
    <row r="47" spans="1:13" ht="16.2" x14ac:dyDescent="0.35">
      <c r="A47" s="46" t="s">
        <v>317</v>
      </c>
      <c r="B47" s="47" t="s">
        <v>167</v>
      </c>
      <c r="C47" s="48" t="s">
        <v>319</v>
      </c>
      <c r="D47" s="60">
        <f t="shared" ref="D47:I47" si="20">D48</f>
        <v>0</v>
      </c>
      <c r="E47" s="60">
        <f t="shared" si="20"/>
        <v>0</v>
      </c>
      <c r="F47" s="60">
        <f t="shared" si="20"/>
        <v>0</v>
      </c>
      <c r="G47" s="60">
        <f t="shared" si="20"/>
        <v>0</v>
      </c>
      <c r="H47" s="60">
        <f t="shared" si="20"/>
        <v>0</v>
      </c>
      <c r="I47" s="60">
        <f t="shared" si="20"/>
        <v>0</v>
      </c>
      <c r="J47" s="49" t="e">
        <f t="shared" si="5"/>
        <v>#DIV/0!</v>
      </c>
      <c r="K47" s="49" t="e">
        <f t="shared" si="6"/>
        <v>#DIV/0!</v>
      </c>
      <c r="L47" s="49" t="e">
        <f t="shared" si="7"/>
        <v>#DIV/0!</v>
      </c>
      <c r="M47" s="7"/>
    </row>
    <row r="48" spans="1:13" ht="15.6" x14ac:dyDescent="0.3">
      <c r="A48" s="56" t="s">
        <v>318</v>
      </c>
      <c r="B48" s="57" t="s">
        <v>167</v>
      </c>
      <c r="C48" s="58" t="s">
        <v>320</v>
      </c>
      <c r="D48" s="59">
        <f>E48+F48</f>
        <v>0</v>
      </c>
      <c r="E48" s="59"/>
      <c r="F48" s="59">
        <v>0</v>
      </c>
      <c r="G48" s="59">
        <f>H48+I48</f>
        <v>0</v>
      </c>
      <c r="H48" s="59"/>
      <c r="I48" s="59">
        <v>0</v>
      </c>
      <c r="J48" s="26" t="e">
        <f t="shared" si="5"/>
        <v>#DIV/0!</v>
      </c>
      <c r="K48" s="26" t="e">
        <f t="shared" si="6"/>
        <v>#DIV/0!</v>
      </c>
      <c r="L48" s="26" t="e">
        <f t="shared" si="7"/>
        <v>#DIV/0!</v>
      </c>
      <c r="M48" s="7"/>
    </row>
    <row r="49" spans="1:13" ht="15.6" x14ac:dyDescent="0.3">
      <c r="A49" s="46" t="s">
        <v>231</v>
      </c>
      <c r="B49" s="47" t="s">
        <v>167</v>
      </c>
      <c r="C49" s="48" t="s">
        <v>232</v>
      </c>
      <c r="D49" s="49">
        <f t="shared" ref="D49:I49" si="21">SUM(D50:D53)</f>
        <v>15751020.02</v>
      </c>
      <c r="E49" s="49">
        <f t="shared" si="21"/>
        <v>15090020.02</v>
      </c>
      <c r="F49" s="49">
        <f t="shared" si="21"/>
        <v>661000</v>
      </c>
      <c r="G49" s="49">
        <f t="shared" si="21"/>
        <v>7031000.9799999995</v>
      </c>
      <c r="H49" s="49">
        <f t="shared" si="21"/>
        <v>6773930.9799999995</v>
      </c>
      <c r="I49" s="49">
        <f t="shared" si="21"/>
        <v>257070</v>
      </c>
      <c r="J49" s="49">
        <f t="shared" si="5"/>
        <v>44.638385139961237</v>
      </c>
      <c r="K49" s="49">
        <f t="shared" si="6"/>
        <v>44.890139118582823</v>
      </c>
      <c r="L49" s="49">
        <f t="shared" si="7"/>
        <v>38.891074130105899</v>
      </c>
      <c r="M49" s="7"/>
    </row>
    <row r="50" spans="1:13" ht="15.6" x14ac:dyDescent="0.3">
      <c r="A50" s="56" t="s">
        <v>233</v>
      </c>
      <c r="B50" s="57" t="s">
        <v>167</v>
      </c>
      <c r="C50" s="58" t="s">
        <v>234</v>
      </c>
      <c r="D50" s="59">
        <f>E50+F50</f>
        <v>2581370.02</v>
      </c>
      <c r="E50" s="59">
        <v>1920370.02</v>
      </c>
      <c r="F50" s="59">
        <v>661000</v>
      </c>
      <c r="G50" s="59">
        <f>H50+I50</f>
        <v>1857378.35</v>
      </c>
      <c r="H50" s="59">
        <v>1600308.35</v>
      </c>
      <c r="I50" s="59">
        <v>257070</v>
      </c>
      <c r="J50" s="26">
        <f t="shared" si="5"/>
        <v>71.953200649630233</v>
      </c>
      <c r="K50" s="26">
        <f t="shared" si="6"/>
        <v>83.333333333333343</v>
      </c>
      <c r="L50" s="26">
        <f t="shared" si="7"/>
        <v>38.891074130105899</v>
      </c>
      <c r="M50" s="7"/>
    </row>
    <row r="51" spans="1:13" ht="15.6" x14ac:dyDescent="0.3">
      <c r="A51" s="56" t="s">
        <v>235</v>
      </c>
      <c r="B51" s="57" t="s">
        <v>167</v>
      </c>
      <c r="C51" s="58" t="s">
        <v>236</v>
      </c>
      <c r="D51" s="59">
        <f t="shared" ref="D51:D53" si="22">E51+F51</f>
        <v>9701300</v>
      </c>
      <c r="E51" s="59">
        <v>9701300</v>
      </c>
      <c r="F51" s="59">
        <v>0</v>
      </c>
      <c r="G51" s="59">
        <f t="shared" ref="G51:G53" si="23">H51+I51</f>
        <v>3750126.74</v>
      </c>
      <c r="H51" s="59">
        <v>3750126.74</v>
      </c>
      <c r="I51" s="59">
        <v>0</v>
      </c>
      <c r="J51" s="26">
        <f t="shared" si="5"/>
        <v>38.6559197220991</v>
      </c>
      <c r="K51" s="26">
        <f t="shared" si="6"/>
        <v>38.6559197220991</v>
      </c>
      <c r="L51" s="26" t="e">
        <f t="shared" si="7"/>
        <v>#DIV/0!</v>
      </c>
      <c r="M51" s="7"/>
    </row>
    <row r="52" spans="1:13" ht="15.6" x14ac:dyDescent="0.3">
      <c r="A52" s="56"/>
      <c r="B52" s="57" t="s">
        <v>167</v>
      </c>
      <c r="C52" s="58" t="s">
        <v>345</v>
      </c>
      <c r="D52" s="59">
        <f>E52+F52</f>
        <v>1188100</v>
      </c>
      <c r="E52" s="59">
        <v>1188100</v>
      </c>
      <c r="F52" s="59"/>
      <c r="G52" s="59">
        <f t="shared" si="23"/>
        <v>442110.79</v>
      </c>
      <c r="H52" s="59">
        <v>442110.79</v>
      </c>
      <c r="I52" s="59"/>
      <c r="J52" s="26">
        <f t="shared" si="5"/>
        <v>37.211580675027349</v>
      </c>
      <c r="K52" s="26">
        <f t="shared" si="6"/>
        <v>37.211580675027349</v>
      </c>
      <c r="L52" s="26" t="e">
        <f t="shared" si="7"/>
        <v>#DIV/0!</v>
      </c>
      <c r="M52" s="7"/>
    </row>
    <row r="53" spans="1:13" ht="31.2" x14ac:dyDescent="0.3">
      <c r="A53" s="56" t="s">
        <v>237</v>
      </c>
      <c r="B53" s="57" t="s">
        <v>167</v>
      </c>
      <c r="C53" s="58" t="s">
        <v>397</v>
      </c>
      <c r="D53" s="59">
        <f t="shared" si="22"/>
        <v>2280250</v>
      </c>
      <c r="E53" s="59">
        <v>2280250</v>
      </c>
      <c r="F53" s="59">
        <v>0</v>
      </c>
      <c r="G53" s="59">
        <f t="shared" si="23"/>
        <v>981385.1</v>
      </c>
      <c r="H53" s="59">
        <v>981385.1</v>
      </c>
      <c r="I53" s="59">
        <v>0</v>
      </c>
      <c r="J53" s="26">
        <f t="shared" si="5"/>
        <v>43.038487008003507</v>
      </c>
      <c r="K53" s="26">
        <f t="shared" si="6"/>
        <v>43.038487008003507</v>
      </c>
      <c r="L53" s="26" t="e">
        <f t="shared" si="7"/>
        <v>#DIV/0!</v>
      </c>
      <c r="M53" s="7"/>
    </row>
    <row r="54" spans="1:13" ht="15.6" x14ac:dyDescent="0.3">
      <c r="A54" s="46" t="s">
        <v>238</v>
      </c>
      <c r="B54" s="47" t="s">
        <v>167</v>
      </c>
      <c r="C54" s="48" t="s">
        <v>239</v>
      </c>
      <c r="D54" s="49">
        <f t="shared" ref="D54:I54" si="24">D55+D56</f>
        <v>635491</v>
      </c>
      <c r="E54" s="49">
        <f t="shared" si="24"/>
        <v>60591</v>
      </c>
      <c r="F54" s="49">
        <f t="shared" si="24"/>
        <v>574900</v>
      </c>
      <c r="G54" s="49">
        <f t="shared" si="24"/>
        <v>320755</v>
      </c>
      <c r="H54" s="49">
        <f t="shared" si="24"/>
        <v>60591</v>
      </c>
      <c r="I54" s="49">
        <f t="shared" si="24"/>
        <v>260164</v>
      </c>
      <c r="J54" s="49">
        <f t="shared" si="5"/>
        <v>50.473570829484601</v>
      </c>
      <c r="K54" s="49">
        <f t="shared" si="6"/>
        <v>100</v>
      </c>
      <c r="L54" s="49">
        <f t="shared" si="7"/>
        <v>45.25378326665507</v>
      </c>
      <c r="M54" s="7"/>
    </row>
    <row r="55" spans="1:13" ht="15.6" x14ac:dyDescent="0.3">
      <c r="A55" s="56" t="s">
        <v>240</v>
      </c>
      <c r="B55" s="57" t="s">
        <v>167</v>
      </c>
      <c r="C55" s="58" t="s">
        <v>241</v>
      </c>
      <c r="D55" s="59">
        <f>E55+F55</f>
        <v>131491</v>
      </c>
      <c r="E55" s="59">
        <v>60591</v>
      </c>
      <c r="F55" s="59">
        <v>70900</v>
      </c>
      <c r="G55" s="59">
        <f>H55+I55</f>
        <v>115250</v>
      </c>
      <c r="H55" s="59">
        <v>60591</v>
      </c>
      <c r="I55" s="59">
        <v>54659</v>
      </c>
      <c r="J55" s="26">
        <f t="shared" si="5"/>
        <v>87.648584313755322</v>
      </c>
      <c r="K55" s="26">
        <f t="shared" si="6"/>
        <v>100</v>
      </c>
      <c r="L55" s="26">
        <f t="shared" si="7"/>
        <v>77.093088857545837</v>
      </c>
      <c r="M55" s="7"/>
    </row>
    <row r="56" spans="1:13" ht="31.2" x14ac:dyDescent="0.3">
      <c r="A56" s="56" t="s">
        <v>242</v>
      </c>
      <c r="B56" s="57" t="s">
        <v>167</v>
      </c>
      <c r="C56" s="58" t="s">
        <v>243</v>
      </c>
      <c r="D56" s="59">
        <f>E56+F56</f>
        <v>504000</v>
      </c>
      <c r="E56" s="59">
        <v>0</v>
      </c>
      <c r="F56" s="59">
        <v>504000</v>
      </c>
      <c r="G56" s="59">
        <f>H56+I56</f>
        <v>205505</v>
      </c>
      <c r="H56" s="59">
        <v>0</v>
      </c>
      <c r="I56" s="59">
        <v>205505</v>
      </c>
      <c r="J56" s="26">
        <f t="shared" si="5"/>
        <v>40.774801587301582</v>
      </c>
      <c r="K56" s="26" t="e">
        <f t="shared" si="6"/>
        <v>#DIV/0!</v>
      </c>
      <c r="L56" s="26">
        <f t="shared" si="7"/>
        <v>40.774801587301582</v>
      </c>
      <c r="M56" s="7"/>
    </row>
    <row r="57" spans="1:13" ht="46.8" x14ac:dyDescent="0.3">
      <c r="A57" s="46" t="s">
        <v>244</v>
      </c>
      <c r="B57" s="47" t="s">
        <v>167</v>
      </c>
      <c r="C57" s="48" t="s">
        <v>245</v>
      </c>
      <c r="D57" s="49">
        <f t="shared" ref="D57:I57" si="25">D58</f>
        <v>10000</v>
      </c>
      <c r="E57" s="49">
        <f t="shared" si="25"/>
        <v>10000</v>
      </c>
      <c r="F57" s="49">
        <f t="shared" si="25"/>
        <v>0</v>
      </c>
      <c r="G57" s="49">
        <f t="shared" si="25"/>
        <v>0</v>
      </c>
      <c r="H57" s="49">
        <f t="shared" si="25"/>
        <v>0</v>
      </c>
      <c r="I57" s="49">
        <f t="shared" si="25"/>
        <v>0</v>
      </c>
      <c r="J57" s="49">
        <f t="shared" si="5"/>
        <v>0</v>
      </c>
      <c r="K57" s="49">
        <f t="shared" si="6"/>
        <v>0</v>
      </c>
      <c r="L57" s="49" t="e">
        <f t="shared" si="7"/>
        <v>#DIV/0!</v>
      </c>
      <c r="M57" s="7"/>
    </row>
    <row r="58" spans="1:13" ht="31.2" x14ac:dyDescent="0.3">
      <c r="A58" s="56" t="s">
        <v>246</v>
      </c>
      <c r="B58" s="57" t="s">
        <v>167</v>
      </c>
      <c r="C58" s="58" t="s">
        <v>247</v>
      </c>
      <c r="D58" s="59">
        <f>E58+F58</f>
        <v>10000</v>
      </c>
      <c r="E58" s="59">
        <v>10000</v>
      </c>
      <c r="F58" s="59">
        <v>0</v>
      </c>
      <c r="G58" s="59">
        <f>H58+I58</f>
        <v>0</v>
      </c>
      <c r="H58" s="59"/>
      <c r="I58" s="59">
        <v>0</v>
      </c>
      <c r="J58" s="26">
        <f t="shared" si="5"/>
        <v>0</v>
      </c>
      <c r="K58" s="26">
        <f t="shared" si="6"/>
        <v>0</v>
      </c>
      <c r="L58" s="26" t="e">
        <f t="shared" si="7"/>
        <v>#DIV/0!</v>
      </c>
      <c r="M58" s="7"/>
    </row>
    <row r="59" spans="1:13" ht="78" x14ac:dyDescent="0.3">
      <c r="A59" s="46" t="s">
        <v>248</v>
      </c>
      <c r="B59" s="47" t="s">
        <v>167</v>
      </c>
      <c r="C59" s="48" t="s">
        <v>249</v>
      </c>
      <c r="D59" s="49">
        <f t="shared" ref="D59:G59" si="26">D61</f>
        <v>0</v>
      </c>
      <c r="E59" s="49">
        <f>E61+E60</f>
        <v>31696300</v>
      </c>
      <c r="F59" s="49">
        <f>F61+F60</f>
        <v>1043016.1</v>
      </c>
      <c r="G59" s="49">
        <f t="shared" si="26"/>
        <v>0</v>
      </c>
      <c r="H59" s="49">
        <f>H61+H60</f>
        <v>13431925</v>
      </c>
      <c r="I59" s="49">
        <f>I61+I60</f>
        <v>510139.1</v>
      </c>
      <c r="J59" s="49" t="e">
        <f t="shared" si="5"/>
        <v>#DIV/0!</v>
      </c>
      <c r="K59" s="49">
        <f t="shared" si="6"/>
        <v>42.376949360019935</v>
      </c>
      <c r="L59" s="49">
        <f t="shared" si="7"/>
        <v>48.909992856294352</v>
      </c>
      <c r="M59" s="7"/>
    </row>
    <row r="60" spans="1:13" ht="31.2" x14ac:dyDescent="0.3">
      <c r="A60" s="56" t="s">
        <v>250</v>
      </c>
      <c r="B60" s="47"/>
      <c r="C60" s="58" t="s">
        <v>346</v>
      </c>
      <c r="D60" s="49"/>
      <c r="E60" s="26">
        <v>31696300</v>
      </c>
      <c r="F60" s="49"/>
      <c r="G60" s="49"/>
      <c r="H60" s="26">
        <v>13431925</v>
      </c>
      <c r="I60" s="49"/>
      <c r="J60" s="49"/>
      <c r="K60" s="49"/>
      <c r="L60" s="49"/>
      <c r="M60" s="7"/>
    </row>
    <row r="61" spans="1:13" ht="31.8" thickBot="1" x14ac:dyDescent="0.35">
      <c r="A61" s="56" t="s">
        <v>250</v>
      </c>
      <c r="B61" s="57" t="s">
        <v>167</v>
      </c>
      <c r="C61" s="58" t="s">
        <v>251</v>
      </c>
      <c r="D61" s="59"/>
      <c r="E61" s="59"/>
      <c r="F61" s="59">
        <v>1043016.1</v>
      </c>
      <c r="G61" s="59"/>
      <c r="H61" s="59"/>
      <c r="I61" s="59">
        <v>510139.1</v>
      </c>
      <c r="J61" s="26" t="e">
        <f t="shared" si="5"/>
        <v>#DIV/0!</v>
      </c>
      <c r="K61" s="26" t="e">
        <f t="shared" si="6"/>
        <v>#DIV/0!</v>
      </c>
      <c r="L61" s="26">
        <f t="shared" si="7"/>
        <v>48.909992856294352</v>
      </c>
      <c r="M61" s="7"/>
    </row>
    <row r="62" spans="1:13" ht="16.2" thickBot="1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"/>
    </row>
    <row r="63" spans="1:13" ht="54.75" customHeight="1" thickBot="1" x14ac:dyDescent="0.35">
      <c r="A63" s="39" t="s">
        <v>252</v>
      </c>
      <c r="B63" s="40">
        <v>450</v>
      </c>
      <c r="C63" s="41" t="s">
        <v>20</v>
      </c>
      <c r="D63" s="42">
        <f>Доходы!D9-Расходы!D7</f>
        <v>-29833674.840000153</v>
      </c>
      <c r="E63" s="42">
        <f>Доходы!E9-Расходы!E7</f>
        <v>-13055970.939999998</v>
      </c>
      <c r="F63" s="42">
        <f>Доходы!F9-Расходы!F7</f>
        <v>-15403419.999999985</v>
      </c>
      <c r="G63" s="42">
        <f>Доходы!G9-Расходы!G7</f>
        <v>30823861.380000055</v>
      </c>
      <c r="H63" s="42">
        <f>Доходы!H9-Расходы!H7</f>
        <v>37223523.820000023</v>
      </c>
      <c r="I63" s="42">
        <f>Доходы!I9-Расходы!I7</f>
        <v>-6399662.4399999976</v>
      </c>
      <c r="J63" s="42"/>
      <c r="K63" s="42"/>
      <c r="L63" s="42"/>
      <c r="M63" s="7"/>
    </row>
    <row r="64" spans="1:13" hidden="1" x14ac:dyDescent="0.3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161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6" workbookViewId="0">
      <selection activeCell="G8" sqref="G8"/>
    </sheetView>
  </sheetViews>
  <sheetFormatPr defaultColWidth="9.109375" defaultRowHeight="14.4" x14ac:dyDescent="0.3"/>
  <cols>
    <col min="1" max="1" width="45.44140625" style="1" customWidth="1"/>
    <col min="2" max="2" width="5" style="1" customWidth="1"/>
    <col min="3" max="3" width="23.5546875" style="1" customWidth="1"/>
    <col min="4" max="4" width="18.88671875" style="1" customWidth="1"/>
    <col min="5" max="5" width="16.109375" style="1" customWidth="1"/>
    <col min="6" max="6" width="21.88671875" style="1" customWidth="1"/>
    <col min="7" max="7" width="18.109375" style="1" bestFit="1" customWidth="1"/>
    <col min="8" max="8" width="16.33203125" style="1" customWidth="1"/>
    <col min="9" max="9" width="17.44140625" style="1" customWidth="1"/>
    <col min="10" max="10" width="9.6640625" style="1" customWidth="1"/>
    <col min="11" max="16384" width="9.109375" style="1"/>
  </cols>
  <sheetData>
    <row r="1" spans="1:10" ht="10.5" customHeight="1" x14ac:dyDescent="0.3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3">
      <c r="A2" s="130"/>
      <c r="B2" s="131"/>
      <c r="C2" s="131"/>
      <c r="D2" s="28" t="s">
        <v>304</v>
      </c>
      <c r="E2" s="28"/>
      <c r="F2" s="28"/>
      <c r="G2" s="43"/>
      <c r="H2" s="30"/>
      <c r="I2" s="30"/>
      <c r="J2" s="3"/>
    </row>
    <row r="3" spans="1:10" ht="14.1" customHeight="1" x14ac:dyDescent="0.3">
      <c r="A3" s="44"/>
      <c r="B3" s="45"/>
      <c r="C3" s="33"/>
      <c r="D3" s="32"/>
      <c r="E3" s="32"/>
      <c r="F3" s="32"/>
      <c r="G3" s="32"/>
      <c r="H3" s="34"/>
      <c r="I3" s="34"/>
      <c r="J3" s="3"/>
    </row>
    <row r="4" spans="1:10" ht="11.4" customHeight="1" x14ac:dyDescent="0.3">
      <c r="A4" s="127" t="s">
        <v>0</v>
      </c>
      <c r="B4" s="127" t="s">
        <v>1</v>
      </c>
      <c r="C4" s="127" t="s">
        <v>253</v>
      </c>
      <c r="D4" s="129" t="s">
        <v>3</v>
      </c>
      <c r="E4" s="124"/>
      <c r="F4" s="124"/>
      <c r="G4" s="124" t="s">
        <v>4</v>
      </c>
      <c r="H4" s="124"/>
      <c r="I4" s="124"/>
      <c r="J4" s="5"/>
    </row>
    <row r="5" spans="1:10" ht="139.5" customHeight="1" x14ac:dyDescent="0.3">
      <c r="A5" s="128"/>
      <c r="B5" s="128"/>
      <c r="C5" s="128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" customHeight="1" thickBot="1" x14ac:dyDescent="0.35">
      <c r="A6" s="18" t="s">
        <v>9</v>
      </c>
      <c r="B6" s="79" t="s">
        <v>10</v>
      </c>
      <c r="C6" s="79" t="s">
        <v>11</v>
      </c>
      <c r="D6" s="80" t="s">
        <v>12</v>
      </c>
      <c r="E6" s="80" t="s">
        <v>13</v>
      </c>
      <c r="F6" s="80" t="s">
        <v>14</v>
      </c>
      <c r="G6" s="80" t="s">
        <v>15</v>
      </c>
      <c r="H6" s="80" t="s">
        <v>16</v>
      </c>
      <c r="I6" s="80" t="s">
        <v>17</v>
      </c>
      <c r="J6" s="5"/>
    </row>
    <row r="7" spans="1:10" ht="51.75" customHeight="1" x14ac:dyDescent="0.3">
      <c r="A7" s="74" t="s">
        <v>254</v>
      </c>
      <c r="B7" s="83" t="s">
        <v>255</v>
      </c>
      <c r="C7" s="84" t="s">
        <v>20</v>
      </c>
      <c r="D7" s="85">
        <f>D9+D20+1374283.9</f>
        <v>29833674.839999981</v>
      </c>
      <c r="E7" s="85">
        <f>E9+E20</f>
        <v>13055970.939999998</v>
      </c>
      <c r="F7" s="86">
        <f>F20</f>
        <v>15403419.999999985</v>
      </c>
      <c r="G7" s="85">
        <f>G9+G20-156248.46</f>
        <v>-30980109.840000026</v>
      </c>
      <c r="H7" s="85">
        <f>H9+H20</f>
        <v>-37223523.820000023</v>
      </c>
      <c r="I7" s="87">
        <f>I9+I20</f>
        <v>6399662.4399999976</v>
      </c>
      <c r="J7" s="68"/>
    </row>
    <row r="8" spans="1:10" ht="19.5" customHeight="1" x14ac:dyDescent="0.3">
      <c r="A8" s="75" t="s">
        <v>256</v>
      </c>
      <c r="B8" s="88"/>
      <c r="C8" s="89"/>
      <c r="D8" s="89"/>
      <c r="E8" s="89"/>
      <c r="F8" s="89"/>
      <c r="G8" s="89"/>
      <c r="H8" s="90"/>
      <c r="I8" s="91"/>
      <c r="J8" s="68"/>
    </row>
    <row r="9" spans="1:10" ht="22.5" customHeight="1" x14ac:dyDescent="0.3">
      <c r="A9" s="76" t="s">
        <v>257</v>
      </c>
      <c r="B9" s="92" t="s">
        <v>258</v>
      </c>
      <c r="C9" s="93" t="s">
        <v>20</v>
      </c>
      <c r="D9" s="94">
        <f>E9</f>
        <v>2814800</v>
      </c>
      <c r="E9" s="94">
        <f>E11</f>
        <v>2814800</v>
      </c>
      <c r="F9" s="94" t="s">
        <v>21</v>
      </c>
      <c r="G9" s="69"/>
      <c r="H9" s="69"/>
      <c r="I9" s="95"/>
      <c r="J9" s="68"/>
    </row>
    <row r="10" spans="1:10" ht="12.9" customHeight="1" x14ac:dyDescent="0.3">
      <c r="A10" s="77" t="s">
        <v>259</v>
      </c>
      <c r="B10" s="88"/>
      <c r="C10" s="89"/>
      <c r="D10" s="89"/>
      <c r="E10" s="89"/>
      <c r="F10" s="67"/>
      <c r="G10" s="72"/>
      <c r="H10" s="72"/>
      <c r="I10" s="96"/>
      <c r="J10" s="68"/>
    </row>
    <row r="11" spans="1:10" ht="25.5" customHeight="1" x14ac:dyDescent="0.3">
      <c r="A11" s="78" t="s">
        <v>260</v>
      </c>
      <c r="B11" s="97" t="s">
        <v>258</v>
      </c>
      <c r="C11" s="98" t="s">
        <v>261</v>
      </c>
      <c r="D11" s="94">
        <f>E11</f>
        <v>2814800</v>
      </c>
      <c r="E11" s="94">
        <f>E12</f>
        <v>2814800</v>
      </c>
      <c r="F11" s="71" t="s">
        <v>21</v>
      </c>
      <c r="G11" s="73" t="s">
        <v>21</v>
      </c>
      <c r="H11" s="73" t="s">
        <v>21</v>
      </c>
      <c r="I11" s="99" t="s">
        <v>21</v>
      </c>
      <c r="J11" s="68"/>
    </row>
    <row r="12" spans="1:10" ht="30" customHeight="1" x14ac:dyDescent="0.3">
      <c r="A12" s="78" t="s">
        <v>262</v>
      </c>
      <c r="B12" s="97" t="s">
        <v>258</v>
      </c>
      <c r="C12" s="98" t="s">
        <v>263</v>
      </c>
      <c r="D12" s="94">
        <f>E12</f>
        <v>2814800</v>
      </c>
      <c r="E12" s="94">
        <f>E13</f>
        <v>2814800</v>
      </c>
      <c r="F12" s="94" t="s">
        <v>21</v>
      </c>
      <c r="G12" s="70" t="s">
        <v>21</v>
      </c>
      <c r="H12" s="70" t="s">
        <v>21</v>
      </c>
      <c r="I12" s="100" t="s">
        <v>21</v>
      </c>
      <c r="J12" s="68"/>
    </row>
    <row r="13" spans="1:10" ht="44.25" customHeight="1" x14ac:dyDescent="0.3">
      <c r="A13" s="78" t="s">
        <v>264</v>
      </c>
      <c r="B13" s="97" t="s">
        <v>258</v>
      </c>
      <c r="C13" s="98" t="s">
        <v>265</v>
      </c>
      <c r="D13" s="94">
        <f>E13</f>
        <v>2814800</v>
      </c>
      <c r="E13" s="94">
        <v>2814800</v>
      </c>
      <c r="F13" s="94" t="s">
        <v>21</v>
      </c>
      <c r="G13" s="101" t="s">
        <v>21</v>
      </c>
      <c r="H13" s="101" t="s">
        <v>21</v>
      </c>
      <c r="I13" s="102" t="s">
        <v>21</v>
      </c>
      <c r="J13" s="68"/>
    </row>
    <row r="14" spans="1:10" ht="45.75" customHeight="1" x14ac:dyDescent="0.3">
      <c r="A14" s="78" t="s">
        <v>266</v>
      </c>
      <c r="B14" s="97" t="s">
        <v>258</v>
      </c>
      <c r="C14" s="98" t="s">
        <v>267</v>
      </c>
      <c r="D14" s="94"/>
      <c r="E14" s="94"/>
      <c r="F14" s="94" t="s">
        <v>21</v>
      </c>
      <c r="G14" s="94"/>
      <c r="H14" s="94"/>
      <c r="I14" s="102" t="s">
        <v>21</v>
      </c>
      <c r="J14" s="68"/>
    </row>
    <row r="15" spans="1:10" ht="62.25" customHeight="1" x14ac:dyDescent="0.3">
      <c r="A15" s="78" t="s">
        <v>268</v>
      </c>
      <c r="B15" s="97" t="s">
        <v>258</v>
      </c>
      <c r="C15" s="98" t="s">
        <v>269</v>
      </c>
      <c r="D15" s="94"/>
      <c r="E15" s="94"/>
      <c r="F15" s="94" t="s">
        <v>21</v>
      </c>
      <c r="G15" s="94"/>
      <c r="H15" s="94"/>
      <c r="I15" s="102" t="s">
        <v>21</v>
      </c>
      <c r="J15" s="68"/>
    </row>
    <row r="16" spans="1:10" ht="46.5" customHeight="1" x14ac:dyDescent="0.3">
      <c r="A16" s="78" t="s">
        <v>270</v>
      </c>
      <c r="B16" s="97" t="s">
        <v>258</v>
      </c>
      <c r="C16" s="98" t="s">
        <v>271</v>
      </c>
      <c r="D16" s="94"/>
      <c r="E16" s="94"/>
      <c r="F16" s="94" t="s">
        <v>21</v>
      </c>
      <c r="G16" s="94"/>
      <c r="H16" s="94"/>
      <c r="I16" s="102" t="s">
        <v>21</v>
      </c>
      <c r="J16" s="68"/>
    </row>
    <row r="17" spans="1:10" ht="38.25" customHeight="1" x14ac:dyDescent="0.3">
      <c r="A17" s="78" t="s">
        <v>272</v>
      </c>
      <c r="B17" s="97" t="s">
        <v>258</v>
      </c>
      <c r="C17" s="98" t="s">
        <v>273</v>
      </c>
      <c r="D17" s="94"/>
      <c r="E17" s="94"/>
      <c r="F17" s="94" t="s">
        <v>21</v>
      </c>
      <c r="G17" s="94"/>
      <c r="H17" s="94"/>
      <c r="I17" s="102" t="s">
        <v>21</v>
      </c>
      <c r="J17" s="68"/>
    </row>
    <row r="18" spans="1:10" ht="24.75" customHeight="1" x14ac:dyDescent="0.3">
      <c r="A18" s="76" t="s">
        <v>274</v>
      </c>
      <c r="B18" s="92" t="s">
        <v>275</v>
      </c>
      <c r="C18" s="93" t="s">
        <v>20</v>
      </c>
      <c r="D18" s="94" t="s">
        <v>21</v>
      </c>
      <c r="E18" s="94" t="s">
        <v>21</v>
      </c>
      <c r="F18" s="94" t="s">
        <v>21</v>
      </c>
      <c r="G18" s="94" t="s">
        <v>21</v>
      </c>
      <c r="H18" s="94" t="s">
        <v>21</v>
      </c>
      <c r="I18" s="103" t="s">
        <v>21</v>
      </c>
      <c r="J18" s="68"/>
    </row>
    <row r="19" spans="1:10" ht="15" customHeight="1" x14ac:dyDescent="0.3">
      <c r="A19" s="77" t="s">
        <v>259</v>
      </c>
      <c r="B19" s="88"/>
      <c r="C19" s="89"/>
      <c r="D19" s="89"/>
      <c r="E19" s="89"/>
      <c r="F19" s="89"/>
      <c r="G19" s="89"/>
      <c r="H19" s="89"/>
      <c r="I19" s="104"/>
      <c r="J19" s="68"/>
    </row>
    <row r="20" spans="1:10" ht="24.75" customHeight="1" x14ac:dyDescent="0.3">
      <c r="A20" s="76" t="s">
        <v>276</v>
      </c>
      <c r="B20" s="92" t="s">
        <v>277</v>
      </c>
      <c r="C20" s="93" t="s">
        <v>20</v>
      </c>
      <c r="D20" s="94">
        <f>E20+F20</f>
        <v>25644590.939999983</v>
      </c>
      <c r="E20" s="94">
        <f>E21</f>
        <v>10241170.939999998</v>
      </c>
      <c r="F20" s="94">
        <f>F21</f>
        <v>15403419.999999985</v>
      </c>
      <c r="G20" s="105">
        <f>H20+I20</f>
        <v>-30823861.380000025</v>
      </c>
      <c r="H20" s="94">
        <f>H21</f>
        <v>-37223523.820000023</v>
      </c>
      <c r="I20" s="103">
        <f>I21</f>
        <v>6399662.4399999976</v>
      </c>
      <c r="J20" s="68"/>
    </row>
    <row r="21" spans="1:10" ht="33.75" customHeight="1" x14ac:dyDescent="0.3">
      <c r="A21" s="78" t="s">
        <v>278</v>
      </c>
      <c r="B21" s="97" t="s">
        <v>277</v>
      </c>
      <c r="C21" s="98" t="s">
        <v>279</v>
      </c>
      <c r="D21" s="94">
        <f>E21+F21</f>
        <v>25644590.939999983</v>
      </c>
      <c r="E21" s="94">
        <f>E22+E27</f>
        <v>10241170.939999998</v>
      </c>
      <c r="F21" s="94">
        <f>F22+F27</f>
        <v>15403419.999999985</v>
      </c>
      <c r="G21" s="94">
        <f t="shared" ref="G21:G31" si="0">H21+I21</f>
        <v>-30823861.380000025</v>
      </c>
      <c r="H21" s="94">
        <f>H22+H27</f>
        <v>-37223523.820000023</v>
      </c>
      <c r="I21" s="103">
        <f>I22+I27</f>
        <v>6399662.4399999976</v>
      </c>
      <c r="J21" s="68"/>
    </row>
    <row r="22" spans="1:10" ht="24.75" customHeight="1" x14ac:dyDescent="0.3">
      <c r="A22" s="76" t="s">
        <v>280</v>
      </c>
      <c r="B22" s="92" t="s">
        <v>281</v>
      </c>
      <c r="C22" s="93" t="s">
        <v>20</v>
      </c>
      <c r="D22" s="94">
        <f t="shared" ref="D22:D31" si="1">E22+F22</f>
        <v>-598907825.29999995</v>
      </c>
      <c r="E22" s="94">
        <f>E23</f>
        <v>-502296000</v>
      </c>
      <c r="F22" s="94">
        <f>F23</f>
        <v>-96611825.299999997</v>
      </c>
      <c r="G22" s="101">
        <f t="shared" si="0"/>
        <v>-282607095.07000005</v>
      </c>
      <c r="H22" s="101">
        <f>H23</f>
        <v>-243536706.51000002</v>
      </c>
      <c r="I22" s="103">
        <f>I23</f>
        <v>-39070388.560000002</v>
      </c>
      <c r="J22" s="68"/>
    </row>
    <row r="23" spans="1:10" ht="15" customHeight="1" x14ac:dyDescent="0.3">
      <c r="A23" s="78" t="s">
        <v>282</v>
      </c>
      <c r="B23" s="97" t="s">
        <v>281</v>
      </c>
      <c r="C23" s="98" t="s">
        <v>283</v>
      </c>
      <c r="D23" s="94">
        <f t="shared" si="1"/>
        <v>-598907825.29999995</v>
      </c>
      <c r="E23" s="94">
        <f>E24</f>
        <v>-502296000</v>
      </c>
      <c r="F23" s="94">
        <f>F24</f>
        <v>-96611825.299999997</v>
      </c>
      <c r="G23" s="101">
        <f t="shared" si="0"/>
        <v>-282607095.07000005</v>
      </c>
      <c r="H23" s="101">
        <f>H24</f>
        <v>-243536706.51000002</v>
      </c>
      <c r="I23" s="103">
        <f>I24</f>
        <v>-39070388.560000002</v>
      </c>
      <c r="J23" s="68"/>
    </row>
    <row r="24" spans="1:10" ht="34.5" customHeight="1" x14ac:dyDescent="0.3">
      <c r="A24" s="78" t="s">
        <v>284</v>
      </c>
      <c r="B24" s="97" t="s">
        <v>281</v>
      </c>
      <c r="C24" s="98" t="s">
        <v>285</v>
      </c>
      <c r="D24" s="94">
        <f t="shared" si="1"/>
        <v>-598907825.29999995</v>
      </c>
      <c r="E24" s="94">
        <f>E25+E26</f>
        <v>-502296000</v>
      </c>
      <c r="F24" s="94">
        <f>F25+F26</f>
        <v>-96611825.299999997</v>
      </c>
      <c r="G24" s="101">
        <f t="shared" si="0"/>
        <v>-282607095.07000005</v>
      </c>
      <c r="H24" s="101">
        <f>H25+H26</f>
        <v>-243536706.51000002</v>
      </c>
      <c r="I24" s="102">
        <f>I25+I26</f>
        <v>-39070388.560000002</v>
      </c>
      <c r="J24" s="68"/>
    </row>
    <row r="25" spans="1:10" ht="30.75" customHeight="1" x14ac:dyDescent="0.3">
      <c r="A25" s="78" t="s">
        <v>286</v>
      </c>
      <c r="B25" s="97" t="s">
        <v>281</v>
      </c>
      <c r="C25" s="98" t="s">
        <v>287</v>
      </c>
      <c r="D25" s="94">
        <f t="shared" si="1"/>
        <v>-502296000</v>
      </c>
      <c r="E25" s="94">
        <f>-(Доходы!E9+Источники!E9)</f>
        <v>-502296000</v>
      </c>
      <c r="F25" s="94"/>
      <c r="G25" s="101">
        <f t="shared" si="0"/>
        <v>-243536706.51000002</v>
      </c>
      <c r="H25" s="94">
        <f>-(Доходы!H9+Источники!H9)</f>
        <v>-243536706.51000002</v>
      </c>
      <c r="I25" s="102"/>
      <c r="J25" s="68"/>
    </row>
    <row r="26" spans="1:10" ht="30.75" customHeight="1" x14ac:dyDescent="0.3">
      <c r="A26" s="78" t="s">
        <v>288</v>
      </c>
      <c r="B26" s="97" t="s">
        <v>281</v>
      </c>
      <c r="C26" s="98" t="s">
        <v>289</v>
      </c>
      <c r="D26" s="94">
        <f t="shared" si="1"/>
        <v>-96611825.299999997</v>
      </c>
      <c r="E26" s="94"/>
      <c r="F26" s="94">
        <f>-(Доходы!F9)</f>
        <v>-96611825.299999997</v>
      </c>
      <c r="G26" s="101">
        <f t="shared" si="0"/>
        <v>-39070388.560000002</v>
      </c>
      <c r="H26" s="94"/>
      <c r="I26" s="103">
        <f>-(Доходы!I9)</f>
        <v>-39070388.560000002</v>
      </c>
      <c r="J26" s="68"/>
    </row>
    <row r="27" spans="1:10" ht="24.75" customHeight="1" x14ac:dyDescent="0.3">
      <c r="A27" s="76" t="s">
        <v>290</v>
      </c>
      <c r="B27" s="92" t="s">
        <v>291</v>
      </c>
      <c r="C27" s="93" t="s">
        <v>20</v>
      </c>
      <c r="D27" s="94">
        <f t="shared" si="1"/>
        <v>624552416.24000001</v>
      </c>
      <c r="E27" s="94">
        <f>E28</f>
        <v>512537170.94</v>
      </c>
      <c r="F27" s="94">
        <f>F28</f>
        <v>112015245.29999998</v>
      </c>
      <c r="G27" s="101">
        <f t="shared" si="0"/>
        <v>251783233.69</v>
      </c>
      <c r="H27" s="101">
        <f>H28</f>
        <v>206313182.69</v>
      </c>
      <c r="I27" s="103">
        <f>I28</f>
        <v>45470051</v>
      </c>
      <c r="J27" s="68"/>
    </row>
    <row r="28" spans="1:10" ht="35.25" customHeight="1" x14ac:dyDescent="0.3">
      <c r="A28" s="78" t="s">
        <v>292</v>
      </c>
      <c r="B28" s="97" t="s">
        <v>291</v>
      </c>
      <c r="C28" s="98" t="s">
        <v>293</v>
      </c>
      <c r="D28" s="94">
        <f t="shared" si="1"/>
        <v>624552416.24000001</v>
      </c>
      <c r="E28" s="94">
        <f>E29</f>
        <v>512537170.94</v>
      </c>
      <c r="F28" s="94">
        <f>F29</f>
        <v>112015245.29999998</v>
      </c>
      <c r="G28" s="101">
        <f t="shared" si="0"/>
        <v>251783233.69</v>
      </c>
      <c r="H28" s="101">
        <f>H29</f>
        <v>206313182.69</v>
      </c>
      <c r="I28" s="103">
        <f>I29</f>
        <v>45470051</v>
      </c>
      <c r="J28" s="68"/>
    </row>
    <row r="29" spans="1:10" ht="36.75" customHeight="1" x14ac:dyDescent="0.3">
      <c r="A29" s="78" t="s">
        <v>294</v>
      </c>
      <c r="B29" s="97" t="s">
        <v>291</v>
      </c>
      <c r="C29" s="98" t="s">
        <v>295</v>
      </c>
      <c r="D29" s="94">
        <f t="shared" si="1"/>
        <v>624552416.24000001</v>
      </c>
      <c r="E29" s="94">
        <f>E30+E31</f>
        <v>512537170.94</v>
      </c>
      <c r="F29" s="94">
        <f>F30+F31</f>
        <v>112015245.29999998</v>
      </c>
      <c r="G29" s="101">
        <f t="shared" si="0"/>
        <v>251783233.69</v>
      </c>
      <c r="H29" s="101">
        <f>H30+H31</f>
        <v>206313182.69</v>
      </c>
      <c r="I29" s="103">
        <f>I30+I31</f>
        <v>45470051</v>
      </c>
      <c r="J29" s="68"/>
    </row>
    <row r="30" spans="1:10" ht="31.5" customHeight="1" x14ac:dyDescent="0.3">
      <c r="A30" s="78" t="s">
        <v>296</v>
      </c>
      <c r="B30" s="97" t="s">
        <v>291</v>
      </c>
      <c r="C30" s="98" t="s">
        <v>297</v>
      </c>
      <c r="D30" s="94">
        <f t="shared" si="1"/>
        <v>512537170.94</v>
      </c>
      <c r="E30" s="94">
        <f>Расходы!E7</f>
        <v>512537170.94</v>
      </c>
      <c r="F30" s="94"/>
      <c r="G30" s="101">
        <f t="shared" si="0"/>
        <v>206313182.69</v>
      </c>
      <c r="H30" s="101">
        <f>Расходы!H7</f>
        <v>206313182.69</v>
      </c>
      <c r="I30" s="102"/>
      <c r="J30" s="68"/>
    </row>
    <row r="31" spans="1:10" ht="31.5" customHeight="1" thickBot="1" x14ac:dyDescent="0.35">
      <c r="A31" s="78" t="s">
        <v>298</v>
      </c>
      <c r="B31" s="106" t="s">
        <v>291</v>
      </c>
      <c r="C31" s="107" t="s">
        <v>299</v>
      </c>
      <c r="D31" s="108">
        <f t="shared" si="1"/>
        <v>112015245.29999998</v>
      </c>
      <c r="E31" s="108"/>
      <c r="F31" s="108">
        <f>Расходы!F7</f>
        <v>112015245.29999998</v>
      </c>
      <c r="G31" s="109">
        <f t="shared" si="0"/>
        <v>45470051</v>
      </c>
      <c r="H31" s="109"/>
      <c r="I31" s="110">
        <f>Расходы!I7</f>
        <v>45470051</v>
      </c>
      <c r="J31" s="68"/>
    </row>
    <row r="32" spans="1:10" hidden="1" x14ac:dyDescent="0.3">
      <c r="A32" s="8"/>
      <c r="B32" s="81"/>
      <c r="C32" s="81"/>
      <c r="D32" s="82"/>
      <c r="E32" s="82"/>
      <c r="F32" s="82"/>
      <c r="G32" s="82"/>
      <c r="H32" s="82"/>
      <c r="I32" s="82"/>
      <c r="J32" s="3" t="s">
        <v>161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2021-10-06T03:17:09Z</cp:lastPrinted>
  <dcterms:created xsi:type="dcterms:W3CDTF">2017-02-16T00:52:44Z</dcterms:created>
  <dcterms:modified xsi:type="dcterms:W3CDTF">2022-06-09T01:05:13Z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